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6765"/>
  </bookViews>
  <sheets>
    <sheet name="ЦМ с витаминами" sheetId="1" r:id="rId1"/>
    <sheet name="ЦМ по САНПИН" sheetId="2" r:id="rId2"/>
    <sheet name="ЗАВТРАКИ" sheetId="3" r:id="rId3"/>
    <sheet name="ОБЕДЫ" sheetId="4" r:id="rId4"/>
    <sheet name="ПОЛДНИКИ" sheetId="5" r:id="rId5"/>
    <sheet name="ИТОГО" sheetId="7" r:id="rId6"/>
    <sheet name="ТАБЛИЦА ПОВТОРОВ БЛЮД" sheetId="6" r:id="rId7"/>
    <sheet name="ПРИЛОЖЕНИЕ" sheetId="8" r:id="rId8"/>
  </sheets>
  <definedNames>
    <definedName name="_xlnm.Print_Area" localSheetId="1">'ЦМ по САНПИН'!$A$1:$F$270</definedName>
  </definedNames>
  <calcPr calcId="124519"/>
</workbook>
</file>

<file path=xl/calcChain.xml><?xml version="1.0" encoding="utf-8"?>
<calcChain xmlns="http://schemas.openxmlformats.org/spreadsheetml/2006/main">
  <c r="F71" i="3"/>
  <c r="E71"/>
  <c r="D71"/>
  <c r="C71"/>
  <c r="F29"/>
  <c r="E29"/>
  <c r="D29"/>
  <c r="C29"/>
  <c r="F104" i="4"/>
  <c r="E104"/>
  <c r="D104"/>
  <c r="C104"/>
  <c r="F51" i="3"/>
  <c r="E51"/>
  <c r="D51"/>
  <c r="C51"/>
  <c r="F18"/>
  <c r="E18"/>
  <c r="D18"/>
  <c r="C18"/>
  <c r="F116" i="4"/>
  <c r="E116"/>
  <c r="D116"/>
  <c r="C116"/>
  <c r="F20"/>
  <c r="E20"/>
  <c r="D20"/>
  <c r="C20"/>
  <c r="F8"/>
  <c r="E8"/>
  <c r="D8"/>
  <c r="C8"/>
  <c r="G260" i="2"/>
  <c r="D257"/>
  <c r="F256"/>
  <c r="E256"/>
  <c r="D256"/>
  <c r="C256"/>
  <c r="B256"/>
  <c r="B251"/>
  <c r="F243"/>
  <c r="F251" s="1"/>
  <c r="E243"/>
  <c r="E251" s="1"/>
  <c r="D243"/>
  <c r="D251" s="1"/>
  <c r="C243"/>
  <c r="C251" s="1"/>
  <c r="F241"/>
  <c r="E241"/>
  <c r="D241"/>
  <c r="C241"/>
  <c r="B241"/>
  <c r="D230"/>
  <c r="F229"/>
  <c r="E229"/>
  <c r="D229"/>
  <c r="C229"/>
  <c r="B229"/>
  <c r="B223"/>
  <c r="F216"/>
  <c r="F223" s="1"/>
  <c r="E216"/>
  <c r="E223" s="1"/>
  <c r="D216"/>
  <c r="D223" s="1"/>
  <c r="C216"/>
  <c r="C223" s="1"/>
  <c r="F214"/>
  <c r="E214"/>
  <c r="D214"/>
  <c r="C214"/>
  <c r="B214"/>
  <c r="F203"/>
  <c r="E203"/>
  <c r="D203"/>
  <c r="C203"/>
  <c r="B203"/>
  <c r="F198"/>
  <c r="E198"/>
  <c r="D198"/>
  <c r="C198"/>
  <c r="B198"/>
  <c r="F189"/>
  <c r="B189"/>
  <c r="F184"/>
  <c r="E184"/>
  <c r="E189" s="1"/>
  <c r="D184"/>
  <c r="D189" s="1"/>
  <c r="D204" s="1"/>
  <c r="C184"/>
  <c r="C189" s="1"/>
  <c r="F177"/>
  <c r="E177"/>
  <c r="D177"/>
  <c r="C177"/>
  <c r="B177"/>
  <c r="F173"/>
  <c r="E173"/>
  <c r="D173"/>
  <c r="C173"/>
  <c r="B173"/>
  <c r="B165"/>
  <c r="F160"/>
  <c r="F165" s="1"/>
  <c r="E160"/>
  <c r="E165" s="1"/>
  <c r="D160"/>
  <c r="D165" s="1"/>
  <c r="C160"/>
  <c r="C165" s="1"/>
  <c r="F154"/>
  <c r="E154"/>
  <c r="E155" s="1"/>
  <c r="D154"/>
  <c r="C154"/>
  <c r="B154"/>
  <c r="F148"/>
  <c r="E148"/>
  <c r="D148"/>
  <c r="C148"/>
  <c r="B148"/>
  <c r="F139"/>
  <c r="E139"/>
  <c r="D139"/>
  <c r="C139"/>
  <c r="B139"/>
  <c r="F128"/>
  <c r="E128"/>
  <c r="D128"/>
  <c r="C128"/>
  <c r="B128"/>
  <c r="F123"/>
  <c r="E123"/>
  <c r="D123"/>
  <c r="C123"/>
  <c r="B123"/>
  <c r="B114"/>
  <c r="F109"/>
  <c r="F114" s="1"/>
  <c r="E109"/>
  <c r="E114" s="1"/>
  <c r="D109"/>
  <c r="D114" s="1"/>
  <c r="C109"/>
  <c r="C114" s="1"/>
  <c r="F103"/>
  <c r="E103"/>
  <c r="D103"/>
  <c r="C103"/>
  <c r="B103"/>
  <c r="F98"/>
  <c r="F104" s="1"/>
  <c r="E98"/>
  <c r="D98"/>
  <c r="D104" s="1"/>
  <c r="C98"/>
  <c r="B98"/>
  <c r="F89"/>
  <c r="E89"/>
  <c r="D89"/>
  <c r="C89"/>
  <c r="B89"/>
  <c r="F77"/>
  <c r="E77"/>
  <c r="D77"/>
  <c r="C77"/>
  <c r="B77"/>
  <c r="F73"/>
  <c r="E73"/>
  <c r="D73"/>
  <c r="C73"/>
  <c r="B73"/>
  <c r="B64"/>
  <c r="D59"/>
  <c r="F58"/>
  <c r="F64" s="1"/>
  <c r="E58"/>
  <c r="E64" s="1"/>
  <c r="D58"/>
  <c r="D64" s="1"/>
  <c r="C58"/>
  <c r="C64" s="1"/>
  <c r="F51"/>
  <c r="E51"/>
  <c r="D51"/>
  <c r="C51"/>
  <c r="B51"/>
  <c r="B46"/>
  <c r="F43"/>
  <c r="E43"/>
  <c r="D43"/>
  <c r="C43"/>
  <c r="F40"/>
  <c r="F46" s="1"/>
  <c r="E40"/>
  <c r="E46" s="1"/>
  <c r="D40"/>
  <c r="D46" s="1"/>
  <c r="C40"/>
  <c r="C46" s="1"/>
  <c r="B38"/>
  <c r="F33"/>
  <c r="F38" s="1"/>
  <c r="E33"/>
  <c r="E38" s="1"/>
  <c r="D33"/>
  <c r="D38" s="1"/>
  <c r="C33"/>
  <c r="C38" s="1"/>
  <c r="F27"/>
  <c r="E27"/>
  <c r="D27"/>
  <c r="C27"/>
  <c r="B27"/>
  <c r="E22"/>
  <c r="B22"/>
  <c r="F15"/>
  <c r="F22" s="1"/>
  <c r="E15"/>
  <c r="D15"/>
  <c r="D22" s="1"/>
  <c r="C15"/>
  <c r="C22" s="1"/>
  <c r="F13"/>
  <c r="E13"/>
  <c r="D13"/>
  <c r="C13"/>
  <c r="B13"/>
  <c r="P216" i="1"/>
  <c r="O216"/>
  <c r="N216"/>
  <c r="M216"/>
  <c r="L216"/>
  <c r="J216"/>
  <c r="I216"/>
  <c r="H216"/>
  <c r="G216"/>
  <c r="F216"/>
  <c r="E216"/>
  <c r="D216"/>
  <c r="C216"/>
  <c r="P109"/>
  <c r="O109"/>
  <c r="N109"/>
  <c r="M109"/>
  <c r="L109"/>
  <c r="J109"/>
  <c r="I109"/>
  <c r="H109"/>
  <c r="G109"/>
  <c r="F109"/>
  <c r="E109"/>
  <c r="D109"/>
  <c r="C109"/>
  <c r="P58"/>
  <c r="O58"/>
  <c r="N58"/>
  <c r="M58"/>
  <c r="L58"/>
  <c r="J58"/>
  <c r="I58"/>
  <c r="H58"/>
  <c r="G58"/>
  <c r="F58"/>
  <c r="E58"/>
  <c r="D58"/>
  <c r="C58"/>
  <c r="Q243"/>
  <c r="P243"/>
  <c r="O243"/>
  <c r="N243"/>
  <c r="M243"/>
  <c r="L243"/>
  <c r="K243"/>
  <c r="J243"/>
  <c r="I243"/>
  <c r="H243"/>
  <c r="G243"/>
  <c r="F243"/>
  <c r="E243"/>
  <c r="D243"/>
  <c r="C243"/>
  <c r="Q160"/>
  <c r="P160"/>
  <c r="O160"/>
  <c r="N160"/>
  <c r="M160"/>
  <c r="L160"/>
  <c r="K160"/>
  <c r="J160"/>
  <c r="I160"/>
  <c r="H160"/>
  <c r="G160"/>
  <c r="F160"/>
  <c r="E160"/>
  <c r="D160"/>
  <c r="C160"/>
  <c r="Q40"/>
  <c r="P40"/>
  <c r="O40"/>
  <c r="N40"/>
  <c r="M40"/>
  <c r="L40"/>
  <c r="K40"/>
  <c r="J40"/>
  <c r="I40"/>
  <c r="H40"/>
  <c r="G40"/>
  <c r="F40"/>
  <c r="E40"/>
  <c r="D40"/>
  <c r="C40"/>
  <c r="P33"/>
  <c r="O33"/>
  <c r="N33"/>
  <c r="M33"/>
  <c r="L33"/>
  <c r="J33"/>
  <c r="I33"/>
  <c r="H33"/>
  <c r="G33"/>
  <c r="F33"/>
  <c r="E33"/>
  <c r="D33"/>
  <c r="C33"/>
  <c r="Q15"/>
  <c r="P15"/>
  <c r="O15"/>
  <c r="N15"/>
  <c r="M15"/>
  <c r="L15"/>
  <c r="K15"/>
  <c r="J15"/>
  <c r="I15"/>
  <c r="H15"/>
  <c r="G15"/>
  <c r="F15"/>
  <c r="E15"/>
  <c r="D15"/>
  <c r="C15"/>
  <c r="D78" i="2" l="1"/>
  <c r="F78"/>
  <c r="D155"/>
  <c r="F155"/>
  <c r="C178"/>
  <c r="E178"/>
  <c r="F204"/>
  <c r="D28"/>
  <c r="F28"/>
  <c r="C52"/>
  <c r="C155"/>
  <c r="C204"/>
  <c r="E204"/>
  <c r="F230"/>
  <c r="F257"/>
  <c r="D52"/>
  <c r="F52"/>
  <c r="C78"/>
  <c r="E78"/>
  <c r="C268"/>
  <c r="D129"/>
  <c r="F129"/>
  <c r="C28"/>
  <c r="E28"/>
  <c r="E52"/>
  <c r="C230"/>
  <c r="E230"/>
  <c r="C257"/>
  <c r="E257"/>
  <c r="C104"/>
  <c r="E104"/>
  <c r="C129"/>
  <c r="E129"/>
  <c r="E268"/>
  <c r="D178"/>
  <c r="F178"/>
  <c r="F261" s="1"/>
  <c r="F262" s="1"/>
  <c r="D268"/>
  <c r="F82" i="3"/>
  <c r="E82"/>
  <c r="D82"/>
  <c r="C82"/>
  <c r="F184" i="1"/>
  <c r="E184"/>
  <c r="D184"/>
  <c r="C184"/>
  <c r="D261" i="2" l="1"/>
  <c r="D262" s="1"/>
  <c r="E261"/>
  <c r="E262" s="1"/>
  <c r="C261"/>
  <c r="C262" s="1"/>
  <c r="D30" i="3"/>
  <c r="D59" i="1"/>
  <c r="E268" l="1"/>
  <c r="F256" l="1"/>
  <c r="E256"/>
  <c r="D256"/>
  <c r="C256"/>
  <c r="B256"/>
  <c r="F251"/>
  <c r="E251"/>
  <c r="D251"/>
  <c r="C251"/>
  <c r="B251"/>
  <c r="F241"/>
  <c r="E241"/>
  <c r="D241"/>
  <c r="C241"/>
  <c r="B241"/>
  <c r="F229"/>
  <c r="E229"/>
  <c r="D229"/>
  <c r="C229"/>
  <c r="B229"/>
  <c r="F223"/>
  <c r="E223"/>
  <c r="D223"/>
  <c r="C223"/>
  <c r="B223"/>
  <c r="F214"/>
  <c r="E214"/>
  <c r="D214"/>
  <c r="C214"/>
  <c r="B214"/>
  <c r="F203"/>
  <c r="E203"/>
  <c r="D203"/>
  <c r="C203"/>
  <c r="B203"/>
  <c r="F198"/>
  <c r="E198"/>
  <c r="D198"/>
  <c r="C198"/>
  <c r="B198"/>
  <c r="F189"/>
  <c r="E189"/>
  <c r="D189"/>
  <c r="C189"/>
  <c r="B189"/>
  <c r="F177"/>
  <c r="E177"/>
  <c r="D177"/>
  <c r="C177"/>
  <c r="B177"/>
  <c r="F173"/>
  <c r="E173"/>
  <c r="D173"/>
  <c r="C173"/>
  <c r="B173"/>
  <c r="F165"/>
  <c r="E165"/>
  <c r="D165"/>
  <c r="C165"/>
  <c r="B165"/>
  <c r="F154"/>
  <c r="E154"/>
  <c r="D154"/>
  <c r="C154"/>
  <c r="B154"/>
  <c r="F148"/>
  <c r="E148"/>
  <c r="D148"/>
  <c r="C148"/>
  <c r="B148"/>
  <c r="F139"/>
  <c r="E139"/>
  <c r="D139"/>
  <c r="C139"/>
  <c r="B139"/>
  <c r="F128"/>
  <c r="E128"/>
  <c r="D128"/>
  <c r="C128"/>
  <c r="B128"/>
  <c r="F123"/>
  <c r="E123"/>
  <c r="D123"/>
  <c r="C123"/>
  <c r="B123"/>
  <c r="F114"/>
  <c r="E114"/>
  <c r="D114"/>
  <c r="C114"/>
  <c r="B114"/>
  <c r="F103"/>
  <c r="E103"/>
  <c r="D103"/>
  <c r="C103"/>
  <c r="B103"/>
  <c r="F98"/>
  <c r="E98"/>
  <c r="D98"/>
  <c r="C98"/>
  <c r="B98"/>
  <c r="F89"/>
  <c r="E89"/>
  <c r="D89"/>
  <c r="C89"/>
  <c r="B89"/>
  <c r="F77"/>
  <c r="E77"/>
  <c r="D77"/>
  <c r="C77"/>
  <c r="B77"/>
  <c r="F73"/>
  <c r="E73"/>
  <c r="D73"/>
  <c r="C73"/>
  <c r="B73"/>
  <c r="F64"/>
  <c r="E64"/>
  <c r="D64"/>
  <c r="C64"/>
  <c r="B64"/>
  <c r="C268" s="1"/>
  <c r="F51"/>
  <c r="E51"/>
  <c r="D51"/>
  <c r="C51"/>
  <c r="B51"/>
  <c r="B46"/>
  <c r="F43"/>
  <c r="F46" s="1"/>
  <c r="E43"/>
  <c r="E46" s="1"/>
  <c r="D43"/>
  <c r="D46" s="1"/>
  <c r="C43"/>
  <c r="C46" s="1"/>
  <c r="F38"/>
  <c r="E38"/>
  <c r="D38"/>
  <c r="C38"/>
  <c r="B38"/>
  <c r="F27"/>
  <c r="E27"/>
  <c r="D27"/>
  <c r="C27"/>
  <c r="B27"/>
  <c r="F22"/>
  <c r="E22"/>
  <c r="D22"/>
  <c r="C22"/>
  <c r="B22"/>
  <c r="F13"/>
  <c r="E13"/>
  <c r="D13"/>
  <c r="C13"/>
  <c r="B13"/>
  <c r="F23" i="4"/>
  <c r="E23"/>
  <c r="D23"/>
  <c r="C23"/>
  <c r="D268" i="1" l="1"/>
  <c r="C28"/>
  <c r="E28"/>
  <c r="C78"/>
  <c r="E78"/>
  <c r="D104"/>
  <c r="F104"/>
  <c r="C129"/>
  <c r="E129"/>
  <c r="D155"/>
  <c r="F155"/>
  <c r="C178"/>
  <c r="E178"/>
  <c r="D204"/>
  <c r="F204"/>
  <c r="C230"/>
  <c r="E230"/>
  <c r="D257"/>
  <c r="F257"/>
  <c r="D28"/>
  <c r="F28"/>
  <c r="D78"/>
  <c r="F78"/>
  <c r="C104"/>
  <c r="E104"/>
  <c r="D129"/>
  <c r="F129"/>
  <c r="C155"/>
  <c r="E155"/>
  <c r="D178"/>
  <c r="F178"/>
  <c r="C204"/>
  <c r="E204"/>
  <c r="D230"/>
  <c r="F230"/>
  <c r="C257"/>
  <c r="E257"/>
  <c r="D52"/>
  <c r="F52"/>
  <c r="D261"/>
  <c r="D262" s="1"/>
  <c r="C52"/>
  <c r="E52"/>
  <c r="F261" l="1"/>
  <c r="F262" s="1"/>
  <c r="C261"/>
  <c r="C262" s="1"/>
  <c r="E261"/>
  <c r="E262" s="1"/>
  <c r="C91" i="5"/>
  <c r="C92" s="1"/>
  <c r="F85"/>
  <c r="E85"/>
  <c r="D85"/>
  <c r="C85"/>
  <c r="B85"/>
  <c r="F77"/>
  <c r="E77"/>
  <c r="D77"/>
  <c r="C77"/>
  <c r="B77"/>
  <c r="F68"/>
  <c r="E68"/>
  <c r="D68"/>
  <c r="C68"/>
  <c r="B68"/>
  <c r="F60"/>
  <c r="E60"/>
  <c r="D60"/>
  <c r="C60"/>
  <c r="B60"/>
  <c r="F53"/>
  <c r="G91" s="1"/>
  <c r="E53"/>
  <c r="F91" s="1"/>
  <c r="D53"/>
  <c r="E91" s="1"/>
  <c r="C53"/>
  <c r="D91" s="1"/>
  <c r="B53"/>
  <c r="F44"/>
  <c r="E44"/>
  <c r="D44"/>
  <c r="C44"/>
  <c r="B44"/>
  <c r="F36"/>
  <c r="E36"/>
  <c r="D36"/>
  <c r="C36"/>
  <c r="B36"/>
  <c r="F27"/>
  <c r="E27"/>
  <c r="D27"/>
  <c r="C27"/>
  <c r="B27"/>
  <c r="F19"/>
  <c r="E19"/>
  <c r="D19"/>
  <c r="C19"/>
  <c r="B19"/>
  <c r="F11"/>
  <c r="E11"/>
  <c r="D11"/>
  <c r="C11"/>
  <c r="B11"/>
  <c r="F124" i="4"/>
  <c r="E124"/>
  <c r="D124"/>
  <c r="C124"/>
  <c r="B124"/>
  <c r="F111"/>
  <c r="E111"/>
  <c r="D111"/>
  <c r="C111"/>
  <c r="B111"/>
  <c r="F99"/>
  <c r="E99"/>
  <c r="D99"/>
  <c r="C99"/>
  <c r="B99"/>
  <c r="F87"/>
  <c r="E87"/>
  <c r="D87"/>
  <c r="C87"/>
  <c r="B87"/>
  <c r="F76"/>
  <c r="E76"/>
  <c r="D76"/>
  <c r="C76"/>
  <c r="B76"/>
  <c r="F64"/>
  <c r="E64"/>
  <c r="D64"/>
  <c r="C64"/>
  <c r="B64"/>
  <c r="F52"/>
  <c r="E52"/>
  <c r="D52"/>
  <c r="C52"/>
  <c r="B52"/>
  <c r="F39"/>
  <c r="E39"/>
  <c r="D39"/>
  <c r="C39"/>
  <c r="B39"/>
  <c r="F26"/>
  <c r="E26"/>
  <c r="D26"/>
  <c r="C26"/>
  <c r="B26"/>
  <c r="F15"/>
  <c r="E15"/>
  <c r="F130" s="1"/>
  <c r="E19" i="7" s="1"/>
  <c r="E20" s="1"/>
  <c r="D15" i="4"/>
  <c r="C15"/>
  <c r="D130" s="1"/>
  <c r="C19" i="7" s="1"/>
  <c r="C20" s="1"/>
  <c r="B15" i="4"/>
  <c r="F108" i="3"/>
  <c r="E108"/>
  <c r="D108"/>
  <c r="C108"/>
  <c r="B108"/>
  <c r="F97"/>
  <c r="E97"/>
  <c r="D97"/>
  <c r="C97"/>
  <c r="B97"/>
  <c r="F87"/>
  <c r="E87"/>
  <c r="D87"/>
  <c r="C87"/>
  <c r="B87"/>
  <c r="F76"/>
  <c r="E76"/>
  <c r="D76"/>
  <c r="C76"/>
  <c r="B76"/>
  <c r="F66"/>
  <c r="E66"/>
  <c r="D66"/>
  <c r="C66"/>
  <c r="B66"/>
  <c r="F56"/>
  <c r="E56"/>
  <c r="D56"/>
  <c r="C56"/>
  <c r="B56"/>
  <c r="F46"/>
  <c r="E46"/>
  <c r="D46"/>
  <c r="C46"/>
  <c r="B46"/>
  <c r="F35"/>
  <c r="E35"/>
  <c r="D35"/>
  <c r="C35"/>
  <c r="B35"/>
  <c r="F23"/>
  <c r="E23"/>
  <c r="D23"/>
  <c r="C23"/>
  <c r="B23"/>
  <c r="F13"/>
  <c r="E13"/>
  <c r="D13"/>
  <c r="C13"/>
  <c r="B13"/>
  <c r="U260" i="1"/>
  <c r="G241"/>
  <c r="H241"/>
  <c r="I241"/>
  <c r="J241"/>
  <c r="K241"/>
  <c r="L241"/>
  <c r="M241"/>
  <c r="N241"/>
  <c r="O241"/>
  <c r="P241"/>
  <c r="Q241"/>
  <c r="R241"/>
  <c r="S241"/>
  <c r="T241"/>
  <c r="G251"/>
  <c r="H251"/>
  <c r="I251"/>
  <c r="J251"/>
  <c r="K251"/>
  <c r="L251"/>
  <c r="M251"/>
  <c r="N251"/>
  <c r="O251"/>
  <c r="P251"/>
  <c r="Q251"/>
  <c r="R251"/>
  <c r="S251"/>
  <c r="T251"/>
  <c r="G256"/>
  <c r="H256"/>
  <c r="I256"/>
  <c r="J256"/>
  <c r="K256"/>
  <c r="L256"/>
  <c r="M256"/>
  <c r="N256"/>
  <c r="O256"/>
  <c r="P256"/>
  <c r="Q256"/>
  <c r="R256"/>
  <c r="S256"/>
  <c r="T256"/>
  <c r="G229"/>
  <c r="H229"/>
  <c r="I229"/>
  <c r="J229"/>
  <c r="K229"/>
  <c r="L229"/>
  <c r="M229"/>
  <c r="N229"/>
  <c r="O229"/>
  <c r="P229"/>
  <c r="Q229"/>
  <c r="R229"/>
  <c r="S229"/>
  <c r="T229"/>
  <c r="G223"/>
  <c r="H223"/>
  <c r="I223"/>
  <c r="J223"/>
  <c r="K223"/>
  <c r="L223"/>
  <c r="M223"/>
  <c r="N223"/>
  <c r="O223"/>
  <c r="P223"/>
  <c r="Q223"/>
  <c r="R223"/>
  <c r="S223"/>
  <c r="T223"/>
  <c r="G214"/>
  <c r="H214"/>
  <c r="I214"/>
  <c r="J214"/>
  <c r="K214"/>
  <c r="L214"/>
  <c r="M214"/>
  <c r="N214"/>
  <c r="O214"/>
  <c r="P214"/>
  <c r="Q214"/>
  <c r="R214"/>
  <c r="S214"/>
  <c r="T214"/>
  <c r="G203"/>
  <c r="H203"/>
  <c r="I203"/>
  <c r="J203"/>
  <c r="K203"/>
  <c r="L203"/>
  <c r="M203"/>
  <c r="N203"/>
  <c r="O203"/>
  <c r="P203"/>
  <c r="Q203"/>
  <c r="R203"/>
  <c r="S203"/>
  <c r="T203"/>
  <c r="G198"/>
  <c r="H198"/>
  <c r="I198"/>
  <c r="J198"/>
  <c r="K198"/>
  <c r="L198"/>
  <c r="M198"/>
  <c r="N198"/>
  <c r="O198"/>
  <c r="P198"/>
  <c r="Q198"/>
  <c r="R198"/>
  <c r="S198"/>
  <c r="T198"/>
  <c r="G189"/>
  <c r="H189"/>
  <c r="I189"/>
  <c r="J189"/>
  <c r="K189"/>
  <c r="L189"/>
  <c r="M189"/>
  <c r="N189"/>
  <c r="O189"/>
  <c r="P189"/>
  <c r="Q189"/>
  <c r="R189"/>
  <c r="S189"/>
  <c r="T189"/>
  <c r="G177"/>
  <c r="H177"/>
  <c r="I177"/>
  <c r="J177"/>
  <c r="K177"/>
  <c r="L177"/>
  <c r="M177"/>
  <c r="N177"/>
  <c r="O177"/>
  <c r="P177"/>
  <c r="Q177"/>
  <c r="R177"/>
  <c r="S177"/>
  <c r="T177"/>
  <c r="G173"/>
  <c r="H173"/>
  <c r="I173"/>
  <c r="J173"/>
  <c r="K173"/>
  <c r="L173"/>
  <c r="M173"/>
  <c r="N173"/>
  <c r="O173"/>
  <c r="P173"/>
  <c r="Q173"/>
  <c r="R173"/>
  <c r="S173"/>
  <c r="T173"/>
  <c r="G165"/>
  <c r="H165"/>
  <c r="I165"/>
  <c r="J165"/>
  <c r="K165"/>
  <c r="L165"/>
  <c r="M165"/>
  <c r="N165"/>
  <c r="O165"/>
  <c r="P165"/>
  <c r="Q165"/>
  <c r="R165"/>
  <c r="S165"/>
  <c r="T165"/>
  <c r="G154"/>
  <c r="H154"/>
  <c r="I154"/>
  <c r="J154"/>
  <c r="K154"/>
  <c r="L154"/>
  <c r="M154"/>
  <c r="N154"/>
  <c r="O154"/>
  <c r="P154"/>
  <c r="Q154"/>
  <c r="R154"/>
  <c r="S154"/>
  <c r="T154"/>
  <c r="G148"/>
  <c r="H148"/>
  <c r="I148"/>
  <c r="J148"/>
  <c r="K148"/>
  <c r="L148"/>
  <c r="M148"/>
  <c r="N148"/>
  <c r="O148"/>
  <c r="P148"/>
  <c r="Q148"/>
  <c r="R148"/>
  <c r="S148"/>
  <c r="T148"/>
  <c r="G139"/>
  <c r="H139"/>
  <c r="I139"/>
  <c r="J139"/>
  <c r="K139"/>
  <c r="L139"/>
  <c r="M139"/>
  <c r="N139"/>
  <c r="O139"/>
  <c r="P139"/>
  <c r="Q139"/>
  <c r="R139"/>
  <c r="S139"/>
  <c r="T139"/>
  <c r="G128"/>
  <c r="H128"/>
  <c r="I128"/>
  <c r="J128"/>
  <c r="K128"/>
  <c r="L128"/>
  <c r="M128"/>
  <c r="N128"/>
  <c r="O128"/>
  <c r="P128"/>
  <c r="Q128"/>
  <c r="R128"/>
  <c r="S128"/>
  <c r="T128"/>
  <c r="G123"/>
  <c r="H123"/>
  <c r="I123"/>
  <c r="J123"/>
  <c r="K123"/>
  <c r="L123"/>
  <c r="M123"/>
  <c r="N123"/>
  <c r="O123"/>
  <c r="P123"/>
  <c r="Q123"/>
  <c r="R123"/>
  <c r="S123"/>
  <c r="T123"/>
  <c r="G114"/>
  <c r="H114"/>
  <c r="I114"/>
  <c r="J114"/>
  <c r="K114"/>
  <c r="L114"/>
  <c r="M114"/>
  <c r="N114"/>
  <c r="O114"/>
  <c r="P114"/>
  <c r="Q114"/>
  <c r="R114"/>
  <c r="S114"/>
  <c r="T114"/>
  <c r="G103"/>
  <c r="H103"/>
  <c r="I103"/>
  <c r="J103"/>
  <c r="K103"/>
  <c r="L103"/>
  <c r="M103"/>
  <c r="N103"/>
  <c r="O103"/>
  <c r="P103"/>
  <c r="Q103"/>
  <c r="R103"/>
  <c r="S103"/>
  <c r="G98"/>
  <c r="H98"/>
  <c r="I98"/>
  <c r="J98"/>
  <c r="K98"/>
  <c r="L98"/>
  <c r="M98"/>
  <c r="N98"/>
  <c r="O98"/>
  <c r="P98"/>
  <c r="Q98"/>
  <c r="R98"/>
  <c r="S98"/>
  <c r="T98"/>
  <c r="G89"/>
  <c r="H89"/>
  <c r="I89"/>
  <c r="J89"/>
  <c r="K89"/>
  <c r="L89"/>
  <c r="M89"/>
  <c r="N89"/>
  <c r="O89"/>
  <c r="P89"/>
  <c r="Q89"/>
  <c r="R89"/>
  <c r="S89"/>
  <c r="T89"/>
  <c r="G73"/>
  <c r="H73"/>
  <c r="I73"/>
  <c r="J73"/>
  <c r="K73"/>
  <c r="L73"/>
  <c r="M73"/>
  <c r="N73"/>
  <c r="O73"/>
  <c r="P73"/>
  <c r="Q73"/>
  <c r="R73"/>
  <c r="S73"/>
  <c r="T73"/>
  <c r="G77"/>
  <c r="H77"/>
  <c r="I77"/>
  <c r="J77"/>
  <c r="K77"/>
  <c r="L77"/>
  <c r="M77"/>
  <c r="N77"/>
  <c r="O77"/>
  <c r="P77"/>
  <c r="Q77"/>
  <c r="R77"/>
  <c r="S77"/>
  <c r="T77"/>
  <c r="G64"/>
  <c r="H64"/>
  <c r="I64"/>
  <c r="J64"/>
  <c r="K64"/>
  <c r="L64"/>
  <c r="M64"/>
  <c r="N64"/>
  <c r="O64"/>
  <c r="P64"/>
  <c r="Q64"/>
  <c r="R64"/>
  <c r="S64"/>
  <c r="T64"/>
  <c r="G51"/>
  <c r="H51"/>
  <c r="I51"/>
  <c r="J51"/>
  <c r="K51"/>
  <c r="L51"/>
  <c r="M51"/>
  <c r="N51"/>
  <c r="O51"/>
  <c r="P51"/>
  <c r="Q51"/>
  <c r="R51"/>
  <c r="S51"/>
  <c r="T51"/>
  <c r="G46"/>
  <c r="H46"/>
  <c r="I46"/>
  <c r="J46"/>
  <c r="K46"/>
  <c r="L46"/>
  <c r="M46"/>
  <c r="N46"/>
  <c r="O46"/>
  <c r="P46"/>
  <c r="Q46"/>
  <c r="R46"/>
  <c r="S46"/>
  <c r="T46"/>
  <c r="G38"/>
  <c r="H38"/>
  <c r="I38"/>
  <c r="J38"/>
  <c r="K38"/>
  <c r="L38"/>
  <c r="M38"/>
  <c r="N38"/>
  <c r="O38"/>
  <c r="P38"/>
  <c r="Q38"/>
  <c r="R38"/>
  <c r="S38"/>
  <c r="T38"/>
  <c r="G27"/>
  <c r="H27"/>
  <c r="I27"/>
  <c r="J27"/>
  <c r="K27"/>
  <c r="L27"/>
  <c r="M27"/>
  <c r="N27"/>
  <c r="O27"/>
  <c r="P27"/>
  <c r="Q27"/>
  <c r="R27"/>
  <c r="S27"/>
  <c r="T27"/>
  <c r="G22"/>
  <c r="H22"/>
  <c r="I22"/>
  <c r="J22"/>
  <c r="K22"/>
  <c r="L22"/>
  <c r="M22"/>
  <c r="N22"/>
  <c r="O22"/>
  <c r="P22"/>
  <c r="Q22"/>
  <c r="R22"/>
  <c r="S22"/>
  <c r="T22"/>
  <c r="G13"/>
  <c r="H13"/>
  <c r="I13"/>
  <c r="J13"/>
  <c r="K13"/>
  <c r="L13"/>
  <c r="M13"/>
  <c r="N13"/>
  <c r="O13"/>
  <c r="P13"/>
  <c r="Q13"/>
  <c r="R13"/>
  <c r="S13"/>
  <c r="T13"/>
  <c r="C114" i="3" l="1"/>
  <c r="C130" i="4"/>
  <c r="C131" s="1"/>
  <c r="E130"/>
  <c r="D19" i="7" s="1"/>
  <c r="D20" s="1"/>
  <c r="G130" i="4"/>
  <c r="F19" i="7" s="1"/>
  <c r="F20" s="1"/>
  <c r="B19"/>
  <c r="B20" s="1"/>
  <c r="B11"/>
  <c r="B12" s="1"/>
  <c r="M78" i="1"/>
  <c r="D131" i="4"/>
  <c r="F131"/>
  <c r="D114" i="3"/>
  <c r="F114"/>
  <c r="C115"/>
  <c r="E114"/>
  <c r="G114"/>
  <c r="Q78" i="1"/>
  <c r="I78"/>
  <c r="R178"/>
  <c r="J178"/>
  <c r="S28"/>
  <c r="Q28"/>
  <c r="O28"/>
  <c r="M28"/>
  <c r="K28"/>
  <c r="I28"/>
  <c r="G28"/>
  <c r="T104"/>
  <c r="S129"/>
  <c r="O129"/>
  <c r="K129"/>
  <c r="G129"/>
  <c r="N178"/>
  <c r="S230"/>
  <c r="O230"/>
  <c r="K230"/>
  <c r="G230"/>
  <c r="T257"/>
  <c r="R257"/>
  <c r="P257"/>
  <c r="N257"/>
  <c r="L257"/>
  <c r="J257"/>
  <c r="H257"/>
  <c r="T28"/>
  <c r="R28"/>
  <c r="P28"/>
  <c r="N28"/>
  <c r="L28"/>
  <c r="J28"/>
  <c r="H28"/>
  <c r="S178"/>
  <c r="Q178"/>
  <c r="O178"/>
  <c r="M178"/>
  <c r="K178"/>
  <c r="I178"/>
  <c r="G178"/>
  <c r="T204"/>
  <c r="R204"/>
  <c r="P204"/>
  <c r="N204"/>
  <c r="L204"/>
  <c r="J204"/>
  <c r="H204"/>
  <c r="Q230"/>
  <c r="M230"/>
  <c r="I230"/>
  <c r="S52"/>
  <c r="Q52"/>
  <c r="O52"/>
  <c r="M52"/>
  <c r="K52"/>
  <c r="I52"/>
  <c r="R104"/>
  <c r="P104"/>
  <c r="N104"/>
  <c r="L104"/>
  <c r="J104"/>
  <c r="H104"/>
  <c r="Q129"/>
  <c r="M129"/>
  <c r="I129"/>
  <c r="T52"/>
  <c r="R52"/>
  <c r="P52"/>
  <c r="N52"/>
  <c r="L52"/>
  <c r="J52"/>
  <c r="H52"/>
  <c r="S78"/>
  <c r="O78"/>
  <c r="K78"/>
  <c r="G78"/>
  <c r="T129"/>
  <c r="R129"/>
  <c r="P129"/>
  <c r="N129"/>
  <c r="L129"/>
  <c r="J129"/>
  <c r="H129"/>
  <c r="S155"/>
  <c r="Q155"/>
  <c r="O155"/>
  <c r="M155"/>
  <c r="K155"/>
  <c r="I155"/>
  <c r="G155"/>
  <c r="T178"/>
  <c r="P178"/>
  <c r="L178"/>
  <c r="H178"/>
  <c r="T230"/>
  <c r="R230"/>
  <c r="P230"/>
  <c r="N230"/>
  <c r="L230"/>
  <c r="J230"/>
  <c r="H230"/>
  <c r="C22" i="7"/>
  <c r="E22"/>
  <c r="D22"/>
  <c r="D26"/>
  <c r="D27" s="1"/>
  <c r="D29" s="1"/>
  <c r="E92" i="5"/>
  <c r="F26" i="7"/>
  <c r="F27" s="1"/>
  <c r="F29" s="1"/>
  <c r="G92" i="5"/>
  <c r="C26" i="7"/>
  <c r="C27" s="1"/>
  <c r="D92" i="5"/>
  <c r="E26" i="7"/>
  <c r="E27" s="1"/>
  <c r="F92" i="5"/>
  <c r="B26" i="7"/>
  <c r="B27" s="1"/>
  <c r="G52" i="1"/>
  <c r="T78"/>
  <c r="T261" s="1"/>
  <c r="T262" s="1"/>
  <c r="R78"/>
  <c r="P78"/>
  <c r="P261" s="1"/>
  <c r="P262" s="1"/>
  <c r="N78"/>
  <c r="L78"/>
  <c r="L261" s="1"/>
  <c r="L262" s="1"/>
  <c r="J78"/>
  <c r="H78"/>
  <c r="H261" s="1"/>
  <c r="H262" s="1"/>
  <c r="S104"/>
  <c r="Q104"/>
  <c r="O104"/>
  <c r="M104"/>
  <c r="K104"/>
  <c r="I104"/>
  <c r="G104"/>
  <c r="T155"/>
  <c r="R155"/>
  <c r="P155"/>
  <c r="N155"/>
  <c r="L155"/>
  <c r="J155"/>
  <c r="H155"/>
  <c r="S204"/>
  <c r="Q204"/>
  <c r="O204"/>
  <c r="M204"/>
  <c r="K204"/>
  <c r="I204"/>
  <c r="G204"/>
  <c r="S257"/>
  <c r="Q257"/>
  <c r="O257"/>
  <c r="M257"/>
  <c r="K257"/>
  <c r="I257"/>
  <c r="G257"/>
  <c r="G131" i="4" l="1"/>
  <c r="E131"/>
  <c r="J261" i="1"/>
  <c r="J262" s="1"/>
  <c r="N261"/>
  <c r="N262" s="1"/>
  <c r="R261"/>
  <c r="R262" s="1"/>
  <c r="G261"/>
  <c r="G262" s="1"/>
  <c r="O261"/>
  <c r="O262" s="1"/>
  <c r="I261"/>
  <c r="I262" s="1"/>
  <c r="K261"/>
  <c r="K262" s="1"/>
  <c r="S261"/>
  <c r="S262" s="1"/>
  <c r="Q261"/>
  <c r="Q262" s="1"/>
  <c r="M261"/>
  <c r="M262" s="1"/>
  <c r="E115" i="3"/>
  <c r="D11" i="7"/>
  <c r="D12" s="1"/>
  <c r="D14" s="1"/>
  <c r="F115" i="3"/>
  <c r="E11" i="7"/>
  <c r="E12" s="1"/>
  <c r="E4" s="1"/>
  <c r="E6" s="1"/>
  <c r="G115" i="3"/>
  <c r="F11" i="7"/>
  <c r="F12" s="1"/>
  <c r="D115" i="3"/>
  <c r="C11" i="7"/>
  <c r="C12" s="1"/>
  <c r="F22"/>
  <c r="C14"/>
  <c r="E29"/>
  <c r="C29"/>
  <c r="E14" l="1"/>
  <c r="C4"/>
  <c r="C6" s="1"/>
  <c r="D4"/>
  <c r="D6" s="1"/>
  <c r="F14"/>
  <c r="F4"/>
  <c r="F6" s="1"/>
</calcChain>
</file>

<file path=xl/sharedStrings.xml><?xml version="1.0" encoding="utf-8"?>
<sst xmlns="http://schemas.openxmlformats.org/spreadsheetml/2006/main" count="2398" uniqueCount="386">
  <si>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</si>
  <si>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</si>
  <si>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</si>
  <si>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</si>
  <si>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</si>
  <si>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</si>
  <si>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</si>
  <si>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</si>
  <si>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</si>
  <si>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</si>
  <si>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</si>
  <si>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</si>
  <si>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</si>
  <si>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</si>
  <si>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</si>
  <si>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</si>
  <si>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</si>
  <si>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</si>
  <si>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</si>
  <si>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</si>
  <si>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</si>
  <si>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</si>
  <si>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</si>
  <si>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</si>
  <si>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</si>
  <si>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</si>
  <si>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</si>
  <si>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КАША ВЯЗКАЯ МОЛОЧНАЯ ИЗ РИСА И ПШЕНА</t>
  </si>
  <si>
    <t>175</t>
  </si>
  <si>
    <t>2017</t>
  </si>
  <si>
    <t>БУТЕРБРОД С СЫРОМ И МАСЛОМ</t>
  </si>
  <si>
    <t>3</t>
  </si>
  <si>
    <t>2008</t>
  </si>
  <si>
    <t>КОФЕЙНЫЙ НАПИТОК С МОЛОКОМ</t>
  </si>
  <si>
    <t>379</t>
  </si>
  <si>
    <t>ФРУКТЫ СВЕЖИЕ ПО СЕЗОНУ  /ЯБЛОКО/</t>
  </si>
  <si>
    <t>338</t>
  </si>
  <si>
    <t>ХЛЕБ РЖАНОЙ</t>
  </si>
  <si>
    <t>2020</t>
  </si>
  <si>
    <t>Итого за прием пищи:</t>
  </si>
  <si>
    <t>Обед</t>
  </si>
  <si>
    <t>САЛАТ ИЗ КВАШЕНОЙ КАПУСТЫ</t>
  </si>
  <si>
    <t>СУП ЛЮБИТЕЛЬСКИЙ</t>
  </si>
  <si>
    <t>93</t>
  </si>
  <si>
    <t>КАРТОФЕЛЬ ОТВАРНОЙ</t>
  </si>
  <si>
    <t>310</t>
  </si>
  <si>
    <t>ЖАРЕНАЯ РЫБА ПОД МАРИНАДОМ</t>
  </si>
  <si>
    <t>61</t>
  </si>
  <si>
    <t>КИСЕЛЬ ИЗ ЯБЛОК СУШЕНЫХ</t>
  </si>
  <si>
    <t>354</t>
  </si>
  <si>
    <t>ХЛЕБ ПШЕНИЧНЫЙ</t>
  </si>
  <si>
    <t>Полдник</t>
  </si>
  <si>
    <t>РАГУ ИЗ  СУБПРОДУКТОВ</t>
  </si>
  <si>
    <t>289</t>
  </si>
  <si>
    <t>2011</t>
  </si>
  <si>
    <t>СОК ФРУКТОВЫЙ /ЯБЛОЧНЫЙ/</t>
  </si>
  <si>
    <t>389</t>
  </si>
  <si>
    <t>Всего за день:</t>
  </si>
  <si>
    <t>1</t>
  </si>
  <si>
    <t>2 день</t>
  </si>
  <si>
    <t>МЯСО ТУШЕНОЕ С ОВОЩАМИ В СОУСЕ</t>
  </si>
  <si>
    <t>274</t>
  </si>
  <si>
    <t>2012</t>
  </si>
  <si>
    <t>СОК ФРУКТОВЫЙ ВИШНЕВЫЙ</t>
  </si>
  <si>
    <t>ПП</t>
  </si>
  <si>
    <t>БОРЩ С ФАСОЛЬЮ И КАРТОФЕЛЕМ</t>
  </si>
  <si>
    <t>84</t>
  </si>
  <si>
    <t xml:space="preserve">ПЛОВ ИЗ ПТИЦЫ </t>
  </si>
  <si>
    <t>291</t>
  </si>
  <si>
    <t>КИСЛОМОЛОЧНЫЙ НАПИТОК / КЕФИР/</t>
  </si>
  <si>
    <t>386</t>
  </si>
  <si>
    <t>ЗАПЕКАНКА ОВОЩНАЯ С СОУСОМ ТОМАТНЫМ 170/30</t>
  </si>
  <si>
    <t>155</t>
  </si>
  <si>
    <t>ЧАЙ С ЛИМОНОМ</t>
  </si>
  <si>
    <t>377</t>
  </si>
  <si>
    <t>3 день</t>
  </si>
  <si>
    <t>ТТК</t>
  </si>
  <si>
    <t>2023</t>
  </si>
  <si>
    <t>КОМПОТ ИЗ СМЕСИ СУХОФРУКТОВ</t>
  </si>
  <si>
    <t>349</t>
  </si>
  <si>
    <t>ФРУКТЫ СВЕЖИЕ ПО СЕЗОНУ /ЯБЛОКО/</t>
  </si>
  <si>
    <t>СУП КРЕСТЬЯНСКИЙ С КРУПОЙ</t>
  </si>
  <si>
    <t>98</t>
  </si>
  <si>
    <t>РАГУ ИЗ ОВОЩЕЙ</t>
  </si>
  <si>
    <t>143</t>
  </si>
  <si>
    <t>КОТЛЕТЫ  РЫБНЫЕ С МАСЛОМ 100/5</t>
  </si>
  <si>
    <t>234</t>
  </si>
  <si>
    <t>СОК ФРУКТОВЫЙ /ВИНОГРАДНЫЙ</t>
  </si>
  <si>
    <t>МОЛОКО ПРОМ ПРОИЗВОДСТВА Т/П ДЛЯ ДЕТСКОГО ПИТАНИЯ</t>
  </si>
  <si>
    <t>БУТЕРБРОДЫ С КОТЛЕТОЙ КУРИНОЙ И СОЛЕНЫМИ ОГУРЦАМИ 50/90/30</t>
  </si>
  <si>
    <t>9</t>
  </si>
  <si>
    <t>4 день</t>
  </si>
  <si>
    <t>Витамины</t>
  </si>
  <si>
    <t>Минеральные вещества</t>
  </si>
  <si>
    <t>№ рецеп-туры</t>
  </si>
  <si>
    <t>Сборник рецептур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</si>
  <si>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</si>
  <si>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</si>
  <si>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</si>
  <si>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</si>
  <si>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</si>
  <si>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</si>
  <si>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</si>
  <si>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</si>
  <si>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</si>
  <si>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</si>
  <si>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</si>
  <si>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</si>
  <si>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</si>
  <si>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</si>
  <si>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</si>
  <si>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ПУДИНГ ИЗ ТВОРОГА С ЯБЛОКАМИ И ПОВИДЛОМ 200/36</t>
  </si>
  <si>
    <t>240</t>
  </si>
  <si>
    <t>2017</t>
  </si>
  <si>
    <t>2020</t>
  </si>
  <si>
    <t>Обед</t>
  </si>
  <si>
    <t>САЛАТ ИЗ СВЕКЛЫ ОТВАРНОЙ</t>
  </si>
  <si>
    <t>52</t>
  </si>
  <si>
    <t>СУП С МАКАРОННЫМИ ИЗДЕЛИЯМИ</t>
  </si>
  <si>
    <t>111</t>
  </si>
  <si>
    <t>ЖАРКОЕ ПО-ДОМАШНЕМУ</t>
  </si>
  <si>
    <t>259</t>
  </si>
  <si>
    <t>КАКАО С МОЛОКОМ</t>
  </si>
  <si>
    <t>382</t>
  </si>
  <si>
    <t>КОНДИТЕРСКИЕ ИЗДЕЛИЯ /ПЕЧЕНЬЕ САХАРНОЕ/</t>
  </si>
  <si>
    <t>Полдник</t>
  </si>
  <si>
    <t>ЗАПЕКАНКА ИЗ ОВСЯНОЙ И ПШЕННОЙ КРУП С ЯБЛОКАМИ И СГУЩ МОЛОКОМ 170/30</t>
  </si>
  <si>
    <t>192.5</t>
  </si>
  <si>
    <t>ЧАЙ С САХАРОМ</t>
  </si>
  <si>
    <t>376</t>
  </si>
  <si>
    <t>5 день</t>
  </si>
  <si>
    <t xml:space="preserve">КАРТОФЕЛЬНОЕ ПЮРЕ </t>
  </si>
  <si>
    <t>128</t>
  </si>
  <si>
    <t>РЫБА, ТУШЕННАЯ В ТОМАТЕ С ОВОЩАМИ</t>
  </si>
  <si>
    <t>229</t>
  </si>
  <si>
    <t>КОМПОТ ИЗ СВЕЖИХ ПЛОДОВ (1-ЫЙ ВАРИАНТ)</t>
  </si>
  <si>
    <t>342.1</t>
  </si>
  <si>
    <t>ФРУКТЫ СВЕЖИЕ / МАНДАРИНЫ ИЛИ АПЕЛЬСИНЫ/</t>
  </si>
  <si>
    <t>СУП ИЗ ОВОЩЕЙ С ФРИКАДЕЛЬКАМИ 200/50</t>
  </si>
  <si>
    <t>95</t>
  </si>
  <si>
    <t>2008</t>
  </si>
  <si>
    <t>МАКАРОНЫ, ЗАПЕЧЕННЫЕ С ЯЙЦОМ И СЫРОМ</t>
  </si>
  <si>
    <t>206</t>
  </si>
  <si>
    <t>СОК ФРУКТОВЫЙ /ЯБЛОЧНЫЙ</t>
  </si>
  <si>
    <t>389</t>
  </si>
  <si>
    <t>ПП</t>
  </si>
  <si>
    <t>2023</t>
  </si>
  <si>
    <t>ФРУКТЫ СВЕЖИЕ ПО СЕЗОНУ /ЯБЛОКИ/</t>
  </si>
  <si>
    <t>339</t>
  </si>
  <si>
    <t>ПИРОЖКИ ПЕЧЕНЫЕ С КАПУСТОЙ</t>
  </si>
  <si>
    <t>451</t>
  </si>
  <si>
    <t>386</t>
  </si>
  <si>
    <t>6 день</t>
  </si>
  <si>
    <t>2012</t>
  </si>
  <si>
    <t xml:space="preserve">ЧАЙ С МОЛОКОМ </t>
  </si>
  <si>
    <t>378</t>
  </si>
  <si>
    <t>7 день</t>
  </si>
  <si>
    <t>Витамины</t>
  </si>
  <si>
    <t>Минеральные вещества</t>
  </si>
  <si>
    <t>№ рецеп-туры</t>
  </si>
  <si>
    <t>Сборник рецептур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</si>
  <si>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</si>
  <si>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</si>
  <si>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</si>
  <si>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</si>
  <si>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</si>
  <si>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</si>
  <si>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</si>
  <si>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</si>
  <si>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</si>
  <si>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</si>
  <si>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</si>
  <si>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</si>
  <si>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</si>
  <si>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</si>
  <si>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</si>
  <si>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338</t>
  </si>
  <si>
    <t>2017</t>
  </si>
  <si>
    <t>ЛАПШЕВНИК С ТВОРОГОМ И СГУЩЕННЫМ МОЛОКОМ  170/30</t>
  </si>
  <si>
    <t>212</t>
  </si>
  <si>
    <t>ЯЙЦА ВАРЕНЫЕ</t>
  </si>
  <si>
    <t xml:space="preserve">ЧАЙ С  МОЛОКОМ </t>
  </si>
  <si>
    <t>2020</t>
  </si>
  <si>
    <t>Обед</t>
  </si>
  <si>
    <t>САЛАТ ИЗ МОРКОВИ С ЧЕСНОКОМ</t>
  </si>
  <si>
    <t>ТТК</t>
  </si>
  <si>
    <t xml:space="preserve">СУП КАРТОФЕЛЬНЫЙ С БОБОВЫМИ </t>
  </si>
  <si>
    <t>102</t>
  </si>
  <si>
    <t>143</t>
  </si>
  <si>
    <t>ТЕФТЕЛИ МЯСНЫЕ  110/20</t>
  </si>
  <si>
    <t>278</t>
  </si>
  <si>
    <t>КИСЛОМОЛОЧНЫЙ НАПИТОК /КЕФИР/</t>
  </si>
  <si>
    <t>Полдник</t>
  </si>
  <si>
    <t>125</t>
  </si>
  <si>
    <t>234</t>
  </si>
  <si>
    <t>382</t>
  </si>
  <si>
    <t>8 день</t>
  </si>
  <si>
    <t>САЛАТ ИЗ СОЛЕНЫХ  ПОМИДОРОВ С ЛУКОМ</t>
  </si>
  <si>
    <t>291</t>
  </si>
  <si>
    <t>349</t>
  </si>
  <si>
    <t>РАССОЛЬНИК ЛЕНИНГРАДСКИЙ</t>
  </si>
  <si>
    <t>96</t>
  </si>
  <si>
    <t>ЗАПЕКАНКА ИЗ ТВОРОГА / МОЛОКО СГУЩ 200/20</t>
  </si>
  <si>
    <t>223</t>
  </si>
  <si>
    <t>2008</t>
  </si>
  <si>
    <t>БУТЕРБРОДЫ С КОТЛЕТОЙ МЯСНОЙ И СОЛЕНЫМИ ОГУРЦАМИ 30/90/30</t>
  </si>
  <si>
    <t>9</t>
  </si>
  <si>
    <t>КОМПОТ ИЗ СВЕЖИХ ПЛОДОВ (1-ЫЙ ВАРИАНТ) ЯБЛОЧНЫЙ</t>
  </si>
  <si>
    <t>342.1</t>
  </si>
  <si>
    <t>9 день</t>
  </si>
  <si>
    <t>КАША  МОЛОЧНАЯ РИСОВАЯ ЖИДКАЯ</t>
  </si>
  <si>
    <t>189</t>
  </si>
  <si>
    <t xml:space="preserve">КАКАО С МОЛОКОМ </t>
  </si>
  <si>
    <t>ПП</t>
  </si>
  <si>
    <t>2023</t>
  </si>
  <si>
    <t>ФРУКТЫ СВЕЖИЕ ПО СЕЗОНУ/ЯБЛОКИ/</t>
  </si>
  <si>
    <t>СУП-ЛАПША ДОМАШНЯЯ</t>
  </si>
  <si>
    <t>113</t>
  </si>
  <si>
    <t>КАША ПШЕНИЧНАЯ РАССЫПЧАТАЯ С ОВОЩАМИ</t>
  </si>
  <si>
    <t>181</t>
  </si>
  <si>
    <t>БИТОЧКИ  РЫБНЫЕ /СОУС МОЛОЧНЫЙ   100/25</t>
  </si>
  <si>
    <t>СОК ФРУКТОВЫЙ/ВИНОГРАДНЫЙ/</t>
  </si>
  <si>
    <t>389</t>
  </si>
  <si>
    <t>СЫРНИКИ ИЗ ТВОРОГА  СО СМЕТАНОЙ  115/20</t>
  </si>
  <si>
    <t>219</t>
  </si>
  <si>
    <t>2011</t>
  </si>
  <si>
    <t>354</t>
  </si>
  <si>
    <t>КОНДИТЕРСКИЕ ИЗДЕЛИЯ/ ПЕЧЕНЬЕ САХАРНОЕ/</t>
  </si>
  <si>
    <t>15</t>
  </si>
  <si>
    <t>10 день</t>
  </si>
  <si>
    <t>Витамины</t>
  </si>
  <si>
    <t>Минеральные вещества</t>
  </si>
  <si>
    <t>№ рецеп-туры</t>
  </si>
  <si>
    <t>Сборник рецептур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</si>
  <si>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</si>
  <si>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</si>
  <si>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</si>
  <si>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</si>
  <si>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</si>
  <si>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</si>
  <si>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</si>
  <si>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</si>
  <si>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</si>
  <si>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</si>
  <si>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</si>
  <si>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</si>
  <si>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</si>
  <si>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</si>
  <si>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</si>
  <si>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338</t>
  </si>
  <si>
    <t>2017</t>
  </si>
  <si>
    <t>АЗУ С ОВОЩАМИ И МЯСОМ</t>
  </si>
  <si>
    <t>260</t>
  </si>
  <si>
    <t>386</t>
  </si>
  <si>
    <t>2020</t>
  </si>
  <si>
    <t>Обед</t>
  </si>
  <si>
    <t>САЛАТ ОСЕННИЙ</t>
  </si>
  <si>
    <t>ТТК</t>
  </si>
  <si>
    <t>БОРЩ ПО-КУБАНСКИ</t>
  </si>
  <si>
    <t>КАРТОФЕЛЬ  ПО-СТАНИЧНОМУ</t>
  </si>
  <si>
    <t>КОТЛЕТЫ  КУРИНЫЕ "КАЗАЧОК"</t>
  </si>
  <si>
    <t>УЗВАР ИЗ СУШЕНЫХ ПЛОДОВ И ЯГОД</t>
  </si>
  <si>
    <t>Полдник</t>
  </si>
  <si>
    <t>БУЛОЧКА ДОМАШНЯЯ ПП</t>
  </si>
  <si>
    <t>422</t>
  </si>
  <si>
    <t>СЫР (ПОРЦИЯМИ)</t>
  </si>
  <si>
    <t>349</t>
  </si>
  <si>
    <t>САЛАТ ИЗ МОРКОВИ И ЗЕЛЕНОГО ГОРОШКА</t>
  </si>
  <si>
    <t>КАРТОФЕЛЬ ЗАПЕЧЕННЫЙ С ОВОЩАМИ И ЯЙЦОМ</t>
  </si>
  <si>
    <t>КОТЛЕТЫ РЫБНЫЕ ЛЮБИТЕЛЬСКИЕ</t>
  </si>
  <si>
    <t>241</t>
  </si>
  <si>
    <t>2008</t>
  </si>
  <si>
    <t xml:space="preserve">САЛАТ ВИТАМИННЫЙ </t>
  </si>
  <si>
    <t xml:space="preserve">СУП ИЗ ОВОЩЕЙ </t>
  </si>
  <si>
    <t>99</t>
  </si>
  <si>
    <t>ЗАПЕКАНКА ИЗ ПЕЧЕНИ  С ОВОЩАМИ</t>
  </si>
  <si>
    <t xml:space="preserve">СОУС ТОМАТНЫЙ С ОВОЩАМИ </t>
  </si>
  <si>
    <t>ПП</t>
  </si>
  <si>
    <t>2023</t>
  </si>
  <si>
    <t>МАКАРОНЫ, ЗАПЕЧЕННЫЕ С ЯЙЦОМ</t>
  </si>
  <si>
    <t>206</t>
  </si>
  <si>
    <t>342.1</t>
  </si>
  <si>
    <t>КИСЛОМОЛОЧНЫЙ НАПИТОК ЙОГУРТ</t>
  </si>
  <si>
    <t>ИТОГО ЗА ВЕСЬ ПЕРИОД</t>
  </si>
  <si>
    <t>СРЕДНЕЕ ЗНАЧЕНИЕ ЗА ПЕРИОД</t>
  </si>
  <si>
    <t>СОДЕРЖАНИЕ БЕЛКОВ ЖИРОВ И УГЛЕВОДОВ В % СООТНОШЕНИИ</t>
  </si>
  <si>
    <t>ВОЗРАСТ ДЕТЕЙ</t>
  </si>
  <si>
    <t>ЗАВТРАК</t>
  </si>
  <si>
    <t>ОБЕД</t>
  </si>
  <si>
    <t>ПОЛДНИК</t>
  </si>
  <si>
    <t xml:space="preserve"> СУММАРНЫЕ ОБЪЕМЫ БЛЮД ПО ПРИЕМАМ ПИЩИ (В ГРАММАХ)</t>
  </si>
  <si>
    <t>Таблица повторов блюд</t>
  </si>
  <si>
    <r>
      <t>Сезон</t>
    </r>
    <r>
      <rPr>
        <sz val="11"/>
        <rFont val="Times New Roman"/>
        <family val="1"/>
        <charset val="204"/>
      </rPr>
      <t>: ЗИМНЕ-ВЕСЕННИЙ</t>
    </r>
  </si>
  <si>
    <t>Наименование блюд и кулинарных изделий</t>
  </si>
  <si>
    <t>Дни недели</t>
  </si>
  <si>
    <t>№ ДНЯ</t>
  </si>
  <si>
    <t>х</t>
  </si>
  <si>
    <t>СУТОЧНАЯ ПОТРЕБНОСТЬ</t>
  </si>
  <si>
    <t>ВЫПОЛНЕНИЕ ЗА ПЕРИОД    (среднее значение за 10 дней)</t>
  </si>
  <si>
    <t>Соотношение за период:</t>
  </si>
  <si>
    <t>Выполнение от суточной нормы за период, %</t>
  </si>
  <si>
    <t>ИТОГО ЗАВТРАКИ</t>
  </si>
  <si>
    <t>ОБЪЕМЫ БЛЮД</t>
  </si>
  <si>
    <t>ИТОГО ОБЕДЫ</t>
  </si>
  <si>
    <t>ИТОГО ПОЛДНИКИ</t>
  </si>
  <si>
    <t>ПРИЛОЖЕНИЕ 1</t>
  </si>
  <si>
    <t>В предложенном варианте меню фрукты используются в соответствии с  сезоном</t>
  </si>
  <si>
    <t>на 100 грамм съедобной части: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</si>
  <si>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</si>
  <si>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</si>
  <si>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</si>
  <si>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</si>
  <si>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</si>
  <si>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</si>
  <si>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r>
      <rPr>
        <sz val="11"/>
        <rFont val="Times New Roman"/>
        <family val="1"/>
        <charset val="204"/>
      </rPr>
      <t xml:space="preserve"> B</t>
    </r>
    <r>
      <rPr>
        <vertAlign val="subscript"/>
        <sz val="11"/>
        <rFont val="Times New Roman"/>
        <family val="1"/>
        <charset val="204"/>
      </rPr>
      <t>1</t>
    </r>
  </si>
  <si>
    <t>C</t>
  </si>
  <si>
    <t>А</t>
  </si>
  <si>
    <t>E</t>
  </si>
  <si>
    <t>Ca</t>
  </si>
  <si>
    <t>P</t>
  </si>
  <si>
    <t>Mg</t>
  </si>
  <si>
    <t>Fe</t>
  </si>
  <si>
    <t>Яблоки</t>
  </si>
  <si>
    <t>Груши</t>
  </si>
  <si>
    <t>Апельсин</t>
  </si>
  <si>
    <t>Мандарин</t>
  </si>
  <si>
    <t>Банан</t>
  </si>
  <si>
    <t>Слива</t>
  </si>
  <si>
    <t>Виноград</t>
  </si>
  <si>
    <t>Земляника садовая</t>
  </si>
  <si>
    <t>Вишня</t>
  </si>
  <si>
    <t>Черешня</t>
  </si>
  <si>
    <t>Алыча</t>
  </si>
  <si>
    <t>Абрикос</t>
  </si>
  <si>
    <t>Персик</t>
  </si>
  <si>
    <t>5 день 2 неделя</t>
  </si>
  <si>
    <t>4 день 2 неделя</t>
  </si>
  <si>
    <t>3 день 2 неделя</t>
  </si>
  <si>
    <t>2 день 2 неделя</t>
  </si>
  <si>
    <t>1 день 2 неделя</t>
  </si>
  <si>
    <t>5 день 1 неделя</t>
  </si>
  <si>
    <t>4 день 1 неделя</t>
  </si>
  <si>
    <t xml:space="preserve">3 день 1 неделя </t>
  </si>
  <si>
    <t xml:space="preserve">2 день 1 неделя </t>
  </si>
  <si>
    <t>1 день 1 неделя</t>
  </si>
  <si>
    <t>2 день 1 неделя</t>
  </si>
  <si>
    <t>3 день 1 неделя</t>
  </si>
  <si>
    <t xml:space="preserve">5 день 2 неделя </t>
  </si>
  <si>
    <t>Суммарное значение блюд</t>
  </si>
  <si>
    <t>12-18 лет</t>
  </si>
  <si>
    <t>ФРУКТЫ СВЕЖИЕ ПО СЕЗОНУ /МАНДАРИНЫ ИЛИ АПЕЛЬСИНЫ</t>
  </si>
  <si>
    <t>КОТЛЕТЫ РЫБНЫЕ С МАСЛОМ  100/5</t>
  </si>
  <si>
    <t>ПУДИНГ ИЗ ТВОРОГА С ЯБЛОКАМИ И ПОВИДЛОМ 170/30</t>
  </si>
  <si>
    <t>ЛАПШЕВНИК С ТВОРОГОМ И СГУЩЕННЫМ МОЛОКОМ  160/40</t>
  </si>
  <si>
    <t>ТЕФТЕЛИ МЯСНЫЕ  100/20</t>
  </si>
  <si>
    <r>
      <t>Возрастная категория</t>
    </r>
    <r>
      <rPr>
        <sz val="11"/>
        <rFont val="Times New Roman"/>
        <family val="1"/>
        <charset val="204"/>
      </rPr>
      <t>: 12-18 ЛЕТ</t>
    </r>
  </si>
  <si>
    <t xml:space="preserve">РАГУ ИЗ  СУБПРОДУКТОВ ГОВЯЖЬИХ </t>
  </si>
  <si>
    <t>МОЛОКО 2,5 % ПРОМ ПРОИЗВОДСТВА Т/П ДЛЯ ДЕТСКОГО ПИТАНИЯ</t>
  </si>
  <si>
    <t>КИСЛОМОЛОЧНЫЙ НАПИТОК/КЕФИР 2,5 %/</t>
  </si>
  <si>
    <t>ФРУКТЫ СВЕЖИЕ ПО СЕЗОНУ / МАНДАРИНЫ ИЛИ АПЕЛЬСИНЫ/</t>
  </si>
  <si>
    <t>МОЛОКО  2,5 % ПРОМ ПРОИ%ЗВОДСТВА Т/П ДЛЯ ДЕТСКОГО ПИТАНИЯ</t>
  </si>
  <si>
    <t>КИСЛОМОЛОЧНЫЙ НАПИТОК / ЙОГУРТ 2,5 %/</t>
  </si>
  <si>
    <t>КИСЛОМОЛОЧНЫЙ НАПИТОК /КЕФИР 2,5 %/</t>
  </si>
  <si>
    <t>ФРУКТЫ СВЕЖИЕ ПО СЕЗОНУ  / МАНДАРИНЫ ИЛИ АПЕЛЬСИНЫ/</t>
  </si>
  <si>
    <t>КИСЛОМОЛОЧНЫЙ НАПИТОК /ЙОГУРТ 2,5 %/</t>
  </si>
  <si>
    <t>ЗАПЕКАНКА ИЗ СУБПРОДУКТОВ ГОВЯЖЬИХ   С ОВОЩАМИ</t>
  </si>
  <si>
    <t>МОЛОКО 2,5 %ПРОМ ПРОИЗВОДСТВА Т/П ДЛЯ ДЕТСКОГО ПИТАНИЯ</t>
  </si>
  <si>
    <t xml:space="preserve">МОЛОКО 2,5 %ПРОМ ПРОИЗВОДСТВА Т/П ДЛЯ ДЕТСКОГО ПИТАНИЯ </t>
  </si>
  <si>
    <t>КИСЛОМОЛОЧНЫЙ НАПИТОК /ЙОГУРТ 2,5/%</t>
  </si>
  <si>
    <t>КИСЛОМОЛОЧНЫЙ НАПИТОК / КЕФИР 2,5 %/</t>
  </si>
  <si>
    <t>ЗАПЕКАНКА ИЗ СУБПРОДУКТОВ   С ОВОЩАМИ</t>
  </si>
  <si>
    <t>КАРТОФЕЛЬ В МОЛОКЕ</t>
  </si>
  <si>
    <t>ПЕЧЕНЬ ПО-СТРОГАНОВСКИ</t>
  </si>
  <si>
    <t>БУТЕРБРОДЫ С МАСЛОМ И СЫРОМ</t>
  </si>
  <si>
    <t>УТВЕРЖДАЮ
________________________
______/_________________/
"____"______________ 2024 г.</t>
  </si>
  <si>
    <t>СОГЛАСОВАНО
___________________________
____________/______________/
"____"______________ 2024 г.</t>
  </si>
  <si>
    <t>ОСНОВНОЕ ОРГАНИЗОВАННОЕ МЕНЮ ПРИГОТАВЛИВАЕМЫХ БЛЮД ДЛЯ ВОЗРАСТНОЙ КАТЕГОРИИ ДЕТЕЙ 12-18 ЛЕТ  В МО СЕВЕРСКИЙ РАЙОН</t>
  </si>
  <si>
    <t xml:space="preserve">ОСНОВНОЕ ОРГАНИЗОВАННОЕ МЕНЮ ПРИГОТАВЛИВАЕМЫХ БЛЮД ДЛЯ ВОЗРАСТНОЙ КАТЕГОРИИ ДЕТЕЙ 12-18 ЛЕТ </t>
  </si>
  <si>
    <t>ОВОЩИ НАТУРАЛЬНЫЕ ПО СЕЗОНУ /ТОМАТЫ СВЕЖИЕ/</t>
  </si>
  <si>
    <t>71</t>
  </si>
  <si>
    <t>ОВОЩИ НАТУРАЛЬНЫЕ ПО СЕЗОНУ/ ОГУРЦЫ СВЕЖИЕ/</t>
  </si>
  <si>
    <t>ОВОЩИ НАТУРАЛЬНЫЕ ОГУРЦЫ СВЕЖИЕ</t>
  </si>
  <si>
    <t>ОВОЩИ НАТУРАЛЬНЫЕ ТОМАТЫ СВЕЖИЕ</t>
  </si>
  <si>
    <t>САЛАТ ВИТАМИННЫЙ ( 1 ВАРИАНТ)</t>
  </si>
  <si>
    <t>САЛАТ ИЗ СВЕЖИХ ПОМИДОРОВ СО СЛАДКИМ ПЕРЦЕМ</t>
  </si>
  <si>
    <t>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</si>
</sst>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;\-#,##0.0"/>
    <numFmt numFmtId="166" formatCode="#,##0.00;\-#,##0.00"/>
  </numFmts>
  <fonts count="24"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2"/>
      <name val="Arial"/>
      <family val="2"/>
      <charset val="204"/>
    </font>
    <font>
      <vertAlign val="subscript"/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15" borderId="15"/>
    <xf numFmtId="0" fontId="1" fillId="15" borderId="15"/>
  </cellStyleXfs>
  <cellXfs count="224">
    <xf numFmtId="0" fontId="0" fillId="0" borderId="0" xfId="0"/>
    <xf numFmtId="0" fontId="3" fillId="13" borderId="13" xfId="0" applyFont="1" applyFill="1" applyBorder="1" applyAlignment="1">
      <alignment horizontal="left" vertical="top" wrapText="1"/>
    </xf>
    <xf numFmtId="0" fontId="3" fillId="0" borderId="0" xfId="0" applyFont="1"/>
    <xf numFmtId="0" fontId="7" fillId="6" borderId="5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8" borderId="7" xfId="0" applyFont="1" applyFill="1" applyBorder="1" applyAlignment="1">
      <alignment horizontal="left" vertical="center" wrapText="1"/>
    </xf>
    <xf numFmtId="0" fontId="5" fillId="11" borderId="11" xfId="0" applyFont="1" applyFill="1" applyBorder="1" applyAlignment="1">
      <alignment horizontal="left" vertical="center" wrapText="1"/>
    </xf>
    <xf numFmtId="0" fontId="11" fillId="16" borderId="21" xfId="1" applyFont="1" applyFill="1" applyBorder="1" applyAlignment="1">
      <alignment horizontal="left" vertical="top" wrapText="1"/>
    </xf>
    <xf numFmtId="0" fontId="7" fillId="11" borderId="15" xfId="0" applyFont="1" applyFill="1" applyBorder="1" applyAlignment="1">
      <alignment horizontal="left" vertical="center" wrapText="1"/>
    </xf>
    <xf numFmtId="0" fontId="3" fillId="13" borderId="15" xfId="0" applyFont="1" applyFill="1" applyBorder="1" applyAlignment="1">
      <alignment horizontal="left" vertical="top" wrapText="1"/>
    </xf>
    <xf numFmtId="0" fontId="3" fillId="0" borderId="15" xfId="0" applyFont="1" applyBorder="1"/>
    <xf numFmtId="164" fontId="3" fillId="16" borderId="15" xfId="2" applyNumberFormat="1" applyFont="1" applyFill="1" applyAlignment="1">
      <alignment horizontal="center" vertical="center"/>
    </xf>
    <xf numFmtId="0" fontId="3" fillId="16" borderId="15" xfId="2" applyFont="1" applyFill="1" applyAlignment="1">
      <alignment horizontal="left" vertical="center"/>
    </xf>
    <xf numFmtId="0" fontId="11" fillId="16" borderId="21" xfId="2" applyFont="1" applyFill="1" applyBorder="1" applyAlignment="1">
      <alignment horizontal="center" vertical="center" wrapText="1"/>
    </xf>
    <xf numFmtId="164" fontId="11" fillId="16" borderId="21" xfId="2" applyNumberFormat="1" applyFont="1" applyFill="1" applyBorder="1" applyAlignment="1">
      <alignment horizontal="center" vertical="center" wrapText="1"/>
    </xf>
    <xf numFmtId="0" fontId="7" fillId="16" borderId="15" xfId="2" applyFont="1" applyFill="1" applyAlignment="1">
      <alignment horizontal="center" vertical="center"/>
    </xf>
    <xf numFmtId="0" fontId="7" fillId="16" borderId="15" xfId="2" applyFont="1" applyFill="1" applyAlignment="1">
      <alignment horizontal="left" vertical="center"/>
    </xf>
    <xf numFmtId="164" fontId="7" fillId="16" borderId="15" xfId="2" applyNumberFormat="1" applyFont="1" applyFill="1" applyAlignment="1">
      <alignment horizontal="center" vertical="center"/>
    </xf>
    <xf numFmtId="164" fontId="11" fillId="16" borderId="15" xfId="2" applyNumberFormat="1" applyFont="1" applyFill="1" applyBorder="1" applyAlignment="1">
      <alignment horizontal="center" vertical="center" wrapText="1"/>
    </xf>
    <xf numFmtId="0" fontId="11" fillId="16" borderId="21" xfId="2" applyFont="1" applyFill="1" applyBorder="1" applyAlignment="1">
      <alignment horizontal="center" vertical="center"/>
    </xf>
    <xf numFmtId="164" fontId="11" fillId="16" borderId="21" xfId="2" applyNumberFormat="1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 wrapText="1"/>
    </xf>
    <xf numFmtId="164" fontId="7" fillId="6" borderId="2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10" borderId="9" xfId="0" applyNumberFormat="1" applyFont="1" applyFill="1" applyBorder="1" applyAlignment="1">
      <alignment horizontal="center" vertical="center" wrapText="1"/>
    </xf>
    <xf numFmtId="164" fontId="7" fillId="12" borderId="15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/>
    </xf>
    <xf numFmtId="164" fontId="7" fillId="16" borderId="15" xfId="2" applyNumberFormat="1" applyFont="1" applyFill="1" applyBorder="1" applyAlignment="1">
      <alignment horizontal="center" vertical="center" wrapText="1"/>
    </xf>
    <xf numFmtId="0" fontId="1" fillId="15" borderId="15" xfId="2"/>
    <xf numFmtId="0" fontId="1" fillId="15" borderId="15" xfId="2" applyAlignment="1"/>
    <xf numFmtId="0" fontId="17" fillId="15" borderId="21" xfId="2" applyFont="1" applyBorder="1" applyAlignment="1">
      <alignment horizontal="center" vertical="center" wrapText="1"/>
    </xf>
    <xf numFmtId="4" fontId="16" fillId="15" borderId="15" xfId="2" applyNumberFormat="1" applyFont="1" applyBorder="1" applyAlignment="1"/>
    <xf numFmtId="0" fontId="16" fillId="15" borderId="15" xfId="2" applyFont="1" applyBorder="1" applyAlignment="1"/>
    <xf numFmtId="0" fontId="12" fillId="15" borderId="21" xfId="2" applyFont="1" applyBorder="1" applyAlignment="1">
      <alignment horizontal="center" vertical="center"/>
    </xf>
    <xf numFmtId="0" fontId="12" fillId="15" borderId="21" xfId="2" applyFont="1" applyBorder="1" applyAlignment="1">
      <alignment horizontal="center" vertical="center" shrinkToFit="1"/>
    </xf>
    <xf numFmtId="0" fontId="19" fillId="15" borderId="21" xfId="2" applyFont="1" applyBorder="1" applyAlignment="1">
      <alignment horizontal="left" vertical="distributed" wrapText="1"/>
    </xf>
    <xf numFmtId="4" fontId="12" fillId="15" borderId="15" xfId="2" applyNumberFormat="1" applyFont="1" applyBorder="1" applyAlignment="1">
      <alignment horizontal="center"/>
    </xf>
    <xf numFmtId="0" fontId="12" fillId="15" borderId="15" xfId="2" applyFont="1" applyBorder="1" applyAlignment="1">
      <alignment horizontal="center"/>
    </xf>
    <xf numFmtId="0" fontId="12" fillId="15" borderId="15" xfId="2" applyFont="1" applyBorder="1" applyAlignment="1"/>
    <xf numFmtId="0" fontId="2" fillId="15" borderId="15" xfId="2" applyFont="1" applyAlignment="1"/>
    <xf numFmtId="0" fontId="20" fillId="15" borderId="21" xfId="2" applyFont="1" applyBorder="1" applyAlignment="1">
      <alignment horizontal="left" vertical="center" wrapText="1"/>
    </xf>
    <xf numFmtId="4" fontId="16" fillId="15" borderId="15" xfId="2" applyNumberFormat="1" applyFont="1" applyBorder="1" applyAlignment="1">
      <alignment horizontal="center"/>
    </xf>
    <xf numFmtId="0" fontId="16" fillId="15" borderId="15" xfId="2" applyFont="1" applyBorder="1" applyAlignment="1">
      <alignment horizontal="center"/>
    </xf>
    <xf numFmtId="0" fontId="20" fillId="15" borderId="15" xfId="2" applyFont="1" applyBorder="1" applyAlignment="1">
      <alignment horizontal="left" vertical="center" wrapText="1"/>
    </xf>
    <xf numFmtId="4" fontId="8" fillId="15" borderId="15" xfId="2" applyNumberFormat="1" applyFont="1" applyAlignment="1">
      <alignment horizontal="center" vertical="center"/>
    </xf>
    <xf numFmtId="0" fontId="8" fillId="15" borderId="15" xfId="2" applyFont="1"/>
    <xf numFmtId="0" fontId="4" fillId="15" borderId="15" xfId="2" applyFont="1"/>
    <xf numFmtId="0" fontId="21" fillId="15" borderId="21" xfId="2" applyFont="1" applyFill="1" applyBorder="1" applyAlignment="1">
      <alignment horizontal="left" vertical="top" wrapText="1"/>
    </xf>
    <xf numFmtId="4" fontId="9" fillId="15" borderId="15" xfId="2" applyNumberFormat="1" applyFont="1" applyAlignment="1">
      <alignment horizontal="center" vertical="center"/>
    </xf>
    <xf numFmtId="0" fontId="9" fillId="15" borderId="15" xfId="2" applyFont="1"/>
    <xf numFmtId="0" fontId="6" fillId="15" borderId="15" xfId="2" applyFont="1"/>
    <xf numFmtId="0" fontId="16" fillId="15" borderId="15" xfId="2" applyFont="1" applyBorder="1"/>
    <xf numFmtId="0" fontId="9" fillId="15" borderId="16" xfId="2" applyFont="1" applyFill="1" applyBorder="1" applyAlignment="1">
      <alignment horizontal="center" vertical="center" wrapText="1"/>
    </xf>
    <xf numFmtId="0" fontId="9" fillId="15" borderId="17" xfId="2" applyFont="1" applyFill="1" applyBorder="1" applyAlignment="1">
      <alignment horizontal="center" vertical="center" wrapText="1"/>
    </xf>
    <xf numFmtId="0" fontId="3" fillId="16" borderId="15" xfId="2" applyFont="1" applyFill="1" applyAlignment="1">
      <alignment horizontal="center" vertical="center"/>
    </xf>
    <xf numFmtId="0" fontId="15" fillId="15" borderId="15" xfId="2" applyFont="1"/>
    <xf numFmtId="0" fontId="22" fillId="15" borderId="15" xfId="2" applyFont="1" applyAlignment="1">
      <alignment vertical="distributed" wrapText="1"/>
    </xf>
    <xf numFmtId="0" fontId="15" fillId="15" borderId="15" xfId="2" applyFont="1" applyBorder="1"/>
    <xf numFmtId="0" fontId="15" fillId="15" borderId="21" xfId="2" applyFont="1" applyBorder="1" applyAlignment="1">
      <alignment horizontal="center" vertical="distributed" wrapText="1"/>
    </xf>
    <xf numFmtId="0" fontId="16" fillId="15" borderId="21" xfId="2" applyFont="1" applyBorder="1" applyAlignment="1">
      <alignment horizontal="center" vertical="distributed" wrapText="1"/>
    </xf>
    <xf numFmtId="0" fontId="16" fillId="15" borderId="27" xfId="2" applyFont="1" applyBorder="1" applyAlignment="1">
      <alignment horizontal="center" vertical="distributed" wrapText="1"/>
    </xf>
    <xf numFmtId="0" fontId="14" fillId="15" borderId="15" xfId="2" applyFont="1" applyBorder="1"/>
    <xf numFmtId="2" fontId="16" fillId="15" borderId="21" xfId="2" applyNumberFormat="1" applyFont="1" applyBorder="1" applyAlignment="1">
      <alignment horizontal="center" vertical="center"/>
    </xf>
    <xf numFmtId="0" fontId="15" fillId="15" borderId="27" xfId="2" applyFont="1" applyBorder="1" applyAlignment="1">
      <alignment horizontal="center" vertical="distributed" wrapText="1"/>
    </xf>
    <xf numFmtId="0" fontId="3" fillId="2" borderId="1" xfId="0" applyFont="1" applyFill="1" applyBorder="1" applyAlignment="1">
      <alignment horizontal="right" vertical="top" wrapText="1"/>
    </xf>
    <xf numFmtId="0" fontId="3" fillId="0" borderId="0" xfId="0" applyFont="1" applyAlignment="1"/>
    <xf numFmtId="0" fontId="3" fillId="15" borderId="15" xfId="2" applyFont="1" applyFill="1" applyBorder="1" applyAlignment="1">
      <alignment horizontal="left" vertical="top" wrapText="1"/>
    </xf>
    <xf numFmtId="0" fontId="3" fillId="15" borderId="15" xfId="2" applyFont="1" applyFill="1" applyBorder="1" applyAlignment="1">
      <alignment horizontal="center" vertical="center" wrapText="1"/>
    </xf>
    <xf numFmtId="0" fontId="16" fillId="16" borderId="21" xfId="2" applyFont="1" applyFill="1" applyBorder="1" applyAlignment="1">
      <alignment horizontal="center" vertical="center" wrapText="1"/>
    </xf>
    <xf numFmtId="164" fontId="9" fillId="15" borderId="16" xfId="2" applyNumberFormat="1" applyFont="1" applyFill="1" applyBorder="1" applyAlignment="1">
      <alignment horizontal="center" vertical="center" wrapText="1"/>
    </xf>
    <xf numFmtId="1" fontId="17" fillId="15" borderId="21" xfId="2" applyNumberFormat="1" applyFont="1" applyBorder="1" applyAlignment="1">
      <alignment horizontal="center" vertical="center" wrapText="1"/>
    </xf>
    <xf numFmtId="1" fontId="18" fillId="15" borderId="21" xfId="2" applyNumberFormat="1" applyFont="1" applyBorder="1" applyAlignment="1">
      <alignment horizontal="center" vertical="center"/>
    </xf>
    <xf numFmtId="1" fontId="12" fillId="15" borderId="21" xfId="2" applyNumberFormat="1" applyFont="1" applyBorder="1" applyAlignment="1">
      <alignment horizontal="center" vertical="center" shrinkToFit="1"/>
    </xf>
    <xf numFmtId="1" fontId="19" fillId="15" borderId="21" xfId="2" applyNumberFormat="1" applyFont="1" applyBorder="1" applyAlignment="1">
      <alignment horizontal="center" vertical="center" wrapText="1"/>
    </xf>
    <xf numFmtId="1" fontId="20" fillId="15" borderId="21" xfId="2" applyNumberFormat="1" applyFont="1" applyBorder="1" applyAlignment="1">
      <alignment horizontal="center" vertical="center" wrapText="1"/>
    </xf>
    <xf numFmtId="1" fontId="20" fillId="15" borderId="15" xfId="2" applyNumberFormat="1" applyFont="1" applyBorder="1" applyAlignment="1">
      <alignment horizontal="center" vertical="center" wrapText="1"/>
    </xf>
    <xf numFmtId="1" fontId="21" fillId="15" borderId="21" xfId="2" applyNumberFormat="1" applyFont="1" applyFill="1" applyBorder="1" applyAlignment="1">
      <alignment horizontal="center" vertical="center" wrapText="1"/>
    </xf>
    <xf numFmtId="1" fontId="20" fillId="15" borderId="26" xfId="2" applyNumberFormat="1" applyFont="1" applyBorder="1" applyAlignment="1">
      <alignment horizontal="center" vertical="center" wrapText="1"/>
    </xf>
    <xf numFmtId="1" fontId="9" fillId="15" borderId="16" xfId="2" applyNumberFormat="1" applyFont="1" applyFill="1" applyBorder="1" applyAlignment="1">
      <alignment horizontal="center" vertical="center" wrapText="1"/>
    </xf>
    <xf numFmtId="1" fontId="9" fillId="15" borderId="17" xfId="2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9" fillId="15" borderId="21" xfId="2" applyNumberFormat="1" applyFont="1" applyFill="1" applyBorder="1" applyAlignment="1">
      <alignment horizontal="center" vertical="center" wrapText="1"/>
    </xf>
    <xf numFmtId="164" fontId="12" fillId="15" borderId="21" xfId="2" applyNumberFormat="1" applyFont="1" applyBorder="1" applyAlignment="1">
      <alignment horizontal="center" vertical="center" shrinkToFit="1"/>
    </xf>
    <xf numFmtId="164" fontId="19" fillId="15" borderId="21" xfId="2" applyNumberFormat="1" applyFont="1" applyBorder="1" applyAlignment="1">
      <alignment horizontal="center" vertical="center" wrapText="1"/>
    </xf>
    <xf numFmtId="164" fontId="19" fillId="15" borderId="21" xfId="2" applyNumberFormat="1" applyFont="1" applyBorder="1" applyAlignment="1">
      <alignment horizontal="center" vertical="center"/>
    </xf>
    <xf numFmtId="164" fontId="20" fillId="15" borderId="21" xfId="2" applyNumberFormat="1" applyFont="1" applyBorder="1" applyAlignment="1">
      <alignment horizontal="center" vertical="center" wrapText="1"/>
    </xf>
    <xf numFmtId="164" fontId="20" fillId="15" borderId="15" xfId="2" applyNumberFormat="1" applyFont="1" applyBorder="1" applyAlignment="1">
      <alignment horizontal="center" vertical="center" wrapText="1"/>
    </xf>
    <xf numFmtId="164" fontId="16" fillId="15" borderId="15" xfId="2" applyNumberFormat="1" applyFont="1" applyBorder="1" applyAlignment="1">
      <alignment horizontal="center" vertical="center"/>
    </xf>
    <xf numFmtId="164" fontId="9" fillId="15" borderId="17" xfId="2" applyNumberFormat="1" applyFont="1" applyFill="1" applyBorder="1" applyAlignment="1">
      <alignment horizontal="center" vertical="center" wrapText="1"/>
    </xf>
    <xf numFmtId="164" fontId="21" fillId="15" borderId="21" xfId="2" applyNumberFormat="1" applyFont="1" applyFill="1" applyBorder="1" applyAlignment="1">
      <alignment horizontal="center" vertical="center" wrapText="1"/>
    </xf>
    <xf numFmtId="164" fontId="20" fillId="15" borderId="21" xfId="2" applyNumberFormat="1" applyFont="1" applyBorder="1" applyAlignment="1">
      <alignment horizontal="center" vertical="center"/>
    </xf>
    <xf numFmtId="164" fontId="20" fillId="15" borderId="26" xfId="2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0" fontId="0" fillId="0" borderId="21" xfId="0" applyBorder="1" applyAlignment="1"/>
    <xf numFmtId="0" fontId="0" fillId="0" borderId="15" xfId="0" applyBorder="1" applyAlignment="1"/>
    <xf numFmtId="0" fontId="16" fillId="16" borderId="15" xfId="2" applyFont="1" applyFill="1" applyBorder="1" applyAlignment="1">
      <alignment horizontal="center" vertical="center" wrapText="1"/>
    </xf>
    <xf numFmtId="0" fontId="0" fillId="0" borderId="29" xfId="0" applyBorder="1" applyAlignment="1"/>
    <xf numFmtId="0" fontId="0" fillId="0" borderId="21" xfId="0" applyBorder="1" applyAlignment="1">
      <alignment horizontal="center" vertical="center"/>
    </xf>
    <xf numFmtId="0" fontId="10" fillId="8" borderId="21" xfId="0" applyFont="1" applyFill="1" applyBorder="1" applyAlignment="1">
      <alignment horizontal="left" vertical="center" wrapText="1"/>
    </xf>
    <xf numFmtId="0" fontId="11" fillId="16" borderId="21" xfId="2" applyFont="1" applyFill="1" applyBorder="1" applyAlignment="1">
      <alignment horizontal="left" vertical="top" wrapText="1"/>
    </xf>
    <xf numFmtId="0" fontId="13" fillId="16" borderId="15" xfId="2" applyFont="1" applyFill="1" applyAlignment="1">
      <alignment horizontal="center" vertical="center"/>
    </xf>
    <xf numFmtId="0" fontId="1" fillId="16" borderId="15" xfId="2" applyFill="1"/>
    <xf numFmtId="0" fontId="16" fillId="16" borderId="15" xfId="2" applyFont="1" applyFill="1" applyAlignment="1">
      <alignment horizontal="center"/>
    </xf>
    <xf numFmtId="0" fontId="16" fillId="16" borderId="15" xfId="2" applyFont="1" applyFill="1" applyBorder="1" applyAlignment="1">
      <alignment horizontal="center" vertical="center"/>
    </xf>
    <xf numFmtId="0" fontId="16" fillId="16" borderId="15" xfId="2" applyFont="1" applyFill="1" applyAlignment="1">
      <alignment horizontal="center" vertical="center" wrapText="1"/>
    </xf>
    <xf numFmtId="0" fontId="1" fillId="16" borderId="15" xfId="2" applyFill="1" applyAlignment="1">
      <alignment horizontal="center" vertical="center"/>
    </xf>
    <xf numFmtId="0" fontId="4" fillId="16" borderId="21" xfId="2" applyFont="1" applyFill="1" applyBorder="1"/>
    <xf numFmtId="0" fontId="4" fillId="16" borderId="15" xfId="2" applyFont="1" applyFill="1"/>
    <xf numFmtId="0" fontId="16" fillId="16" borderId="21" xfId="2" applyFont="1" applyFill="1" applyBorder="1" applyAlignment="1">
      <alignment horizontal="center" vertical="center" wrapText="1"/>
    </xf>
    <xf numFmtId="0" fontId="16" fillId="16" borderId="21" xfId="2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left" vertical="center" wrapText="1"/>
    </xf>
    <xf numFmtId="0" fontId="8" fillId="15" borderId="21" xfId="0" applyFont="1" applyFill="1" applyBorder="1" applyAlignment="1">
      <alignment horizontal="left" vertical="center" wrapText="1"/>
    </xf>
    <xf numFmtId="0" fontId="16" fillId="16" borderId="21" xfId="0" applyFont="1" applyFill="1" applyBorder="1" applyAlignment="1">
      <alignment horizontal="center" vertical="center" wrapText="1"/>
    </xf>
    <xf numFmtId="0" fontId="3" fillId="16" borderId="15" xfId="2" applyFont="1" applyFill="1" applyBorder="1" applyAlignment="1">
      <alignment horizontal="left" vertical="top" wrapText="1"/>
    </xf>
    <xf numFmtId="0" fontId="3" fillId="16" borderId="15" xfId="2" applyFont="1" applyFill="1" applyBorder="1" applyAlignment="1">
      <alignment horizontal="center" vertical="center" wrapText="1"/>
    </xf>
    <xf numFmtId="0" fontId="3" fillId="16" borderId="0" xfId="0" applyFont="1" applyFill="1" applyAlignment="1"/>
    <xf numFmtId="0" fontId="10" fillId="16" borderId="0" xfId="0" applyFont="1" applyFill="1"/>
    <xf numFmtId="0" fontId="3" fillId="16" borderId="0" xfId="0" applyFont="1" applyFill="1"/>
    <xf numFmtId="164" fontId="3" fillId="16" borderId="0" xfId="0" applyNumberFormat="1" applyFont="1" applyFill="1" applyAlignment="1">
      <alignment horizontal="center" vertical="center"/>
    </xf>
    <xf numFmtId="0" fontId="3" fillId="16" borderId="1" xfId="0" applyFont="1" applyFill="1" applyBorder="1" applyAlignment="1">
      <alignment horizontal="right" vertical="top" wrapText="1"/>
    </xf>
    <xf numFmtId="164" fontId="7" fillId="16" borderId="5" xfId="0" applyNumberFormat="1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left" vertical="center" wrapText="1"/>
    </xf>
    <xf numFmtId="0" fontId="3" fillId="16" borderId="8" xfId="0" applyNumberFormat="1" applyFont="1" applyFill="1" applyBorder="1" applyAlignment="1">
      <alignment horizontal="center" vertical="center" wrapText="1"/>
    </xf>
    <xf numFmtId="164" fontId="3" fillId="16" borderId="9" xfId="0" applyNumberFormat="1" applyFont="1" applyFill="1" applyBorder="1" applyAlignment="1">
      <alignment horizontal="center" vertical="center" wrapText="1"/>
    </xf>
    <xf numFmtId="164" fontId="3" fillId="16" borderId="10" xfId="0" applyNumberFormat="1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left" vertical="center" wrapText="1"/>
    </xf>
    <xf numFmtId="0" fontId="7" fillId="16" borderId="5" xfId="0" applyNumberFormat="1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left" vertical="top" wrapText="1"/>
    </xf>
    <xf numFmtId="0" fontId="10" fillId="16" borderId="16" xfId="0" applyFont="1" applyFill="1" applyBorder="1" applyAlignment="1">
      <alignment horizontal="left" vertical="center" wrapText="1"/>
    </xf>
    <xf numFmtId="0" fontId="8" fillId="16" borderId="16" xfId="0" applyNumberFormat="1" applyFont="1" applyFill="1" applyBorder="1" applyAlignment="1">
      <alignment horizontal="center" vertical="center" wrapText="1"/>
    </xf>
    <xf numFmtId="165" fontId="8" fillId="16" borderId="16" xfId="0" applyNumberFormat="1" applyFont="1" applyFill="1" applyBorder="1" applyAlignment="1">
      <alignment horizontal="center" vertical="center" wrapText="1"/>
    </xf>
    <xf numFmtId="166" fontId="8" fillId="16" borderId="16" xfId="0" applyNumberFormat="1" applyFont="1" applyFill="1" applyBorder="1" applyAlignment="1">
      <alignment horizontal="center" vertical="center" wrapText="1"/>
    </xf>
    <xf numFmtId="0" fontId="8" fillId="16" borderId="16" xfId="0" applyFont="1" applyFill="1" applyBorder="1" applyAlignment="1">
      <alignment horizontal="center" vertical="center" wrapText="1"/>
    </xf>
    <xf numFmtId="0" fontId="8" fillId="16" borderId="0" xfId="0" applyFont="1" applyFill="1" applyAlignment="1"/>
    <xf numFmtId="0" fontId="7" fillId="16" borderId="5" xfId="0" applyFont="1" applyFill="1" applyBorder="1" applyAlignment="1">
      <alignment horizontal="center" vertical="center" wrapText="1"/>
    </xf>
    <xf numFmtId="164" fontId="7" fillId="16" borderId="12" xfId="0" applyNumberFormat="1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left" vertical="center" wrapText="1"/>
    </xf>
    <xf numFmtId="0" fontId="3" fillId="16" borderId="16" xfId="0" applyNumberFormat="1" applyFont="1" applyFill="1" applyBorder="1" applyAlignment="1">
      <alignment horizontal="center" vertical="center" wrapText="1"/>
    </xf>
    <xf numFmtId="164" fontId="3" fillId="16" borderId="16" xfId="0" applyNumberFormat="1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3" fillId="16" borderId="15" xfId="0" applyFont="1" applyFill="1" applyBorder="1"/>
    <xf numFmtId="164" fontId="7" fillId="16" borderId="21" xfId="0" applyNumberFormat="1" applyFont="1" applyFill="1" applyBorder="1" applyAlignment="1">
      <alignment horizontal="center" vertical="center" wrapText="1"/>
    </xf>
    <xf numFmtId="164" fontId="3" fillId="16" borderId="21" xfId="0" applyNumberFormat="1" applyFont="1" applyFill="1" applyBorder="1" applyAlignment="1">
      <alignment horizontal="center" vertical="center"/>
    </xf>
    <xf numFmtId="164" fontId="0" fillId="16" borderId="15" xfId="0" applyNumberFormat="1" applyFill="1" applyBorder="1" applyAlignment="1">
      <alignment horizontal="center" vertical="center"/>
    </xf>
    <xf numFmtId="0" fontId="7" fillId="16" borderId="15" xfId="0" applyFont="1" applyFill="1" applyBorder="1" applyAlignment="1">
      <alignment horizontal="left" vertical="center" wrapText="1"/>
    </xf>
    <xf numFmtId="164" fontId="7" fillId="16" borderId="15" xfId="0" applyNumberFormat="1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left" vertical="top" wrapText="1"/>
    </xf>
    <xf numFmtId="164" fontId="7" fillId="16" borderId="21" xfId="0" applyNumberFormat="1" applyFont="1" applyFill="1" applyBorder="1" applyAlignment="1">
      <alignment horizontal="center" vertical="center" wrapText="1"/>
    </xf>
    <xf numFmtId="0" fontId="3" fillId="16" borderId="15" xfId="2" applyFont="1" applyFill="1" applyBorder="1" applyAlignment="1">
      <alignment horizontal="right" vertical="center" wrapText="1"/>
    </xf>
    <xf numFmtId="0" fontId="3" fillId="16" borderId="15" xfId="2" applyFont="1" applyFill="1" applyAlignment="1">
      <alignment horizontal="right" vertical="center"/>
    </xf>
    <xf numFmtId="0" fontId="3" fillId="16" borderId="14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left" vertical="center" wrapText="1"/>
    </xf>
    <xf numFmtId="0" fontId="7" fillId="16" borderId="6" xfId="0" applyFont="1" applyFill="1" applyBorder="1" applyAlignment="1">
      <alignment horizontal="center" vertical="top" wrapText="1"/>
    </xf>
    <xf numFmtId="0" fontId="7" fillId="16" borderId="4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164" fontId="7" fillId="16" borderId="4" xfId="0" applyNumberFormat="1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164" fontId="7" fillId="16" borderId="5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top" wrapText="1"/>
    </xf>
    <xf numFmtId="0" fontId="7" fillId="16" borderId="18" xfId="0" applyFont="1" applyFill="1" applyBorder="1" applyAlignment="1">
      <alignment horizontal="center" vertical="center" wrapText="1"/>
    </xf>
    <xf numFmtId="0" fontId="7" fillId="16" borderId="22" xfId="2" applyFont="1" applyFill="1" applyBorder="1" applyAlignment="1">
      <alignment horizontal="left" vertical="center" wrapText="1"/>
    </xf>
    <xf numFmtId="0" fontId="0" fillId="16" borderId="22" xfId="0" applyFill="1" applyBorder="1" applyAlignment="1">
      <alignment horizontal="left" vertical="center" wrapText="1"/>
    </xf>
    <xf numFmtId="164" fontId="7" fillId="16" borderId="27" xfId="0" applyNumberFormat="1" applyFont="1" applyFill="1" applyBorder="1" applyAlignment="1">
      <alignment horizontal="center" vertical="center" wrapText="1"/>
    </xf>
    <xf numFmtId="0" fontId="0" fillId="16" borderId="31" xfId="0" applyFill="1" applyBorder="1" applyAlignment="1">
      <alignment horizontal="center" vertical="center" wrapText="1"/>
    </xf>
    <xf numFmtId="0" fontId="0" fillId="16" borderId="29" xfId="0" applyFill="1" applyBorder="1" applyAlignment="1">
      <alignment horizontal="center" vertical="center" wrapText="1"/>
    </xf>
    <xf numFmtId="164" fontId="7" fillId="16" borderId="23" xfId="0" applyNumberFormat="1" applyFont="1" applyFill="1" applyBorder="1" applyAlignment="1">
      <alignment horizontal="center" vertical="center" wrapText="1"/>
    </xf>
    <xf numFmtId="0" fontId="0" fillId="16" borderId="25" xfId="0" applyFill="1" applyBorder="1" applyAlignment="1">
      <alignment horizontal="center" vertical="center" wrapText="1"/>
    </xf>
    <xf numFmtId="164" fontId="7" fillId="16" borderId="30" xfId="0" applyNumberFormat="1" applyFont="1" applyFill="1" applyBorder="1" applyAlignment="1">
      <alignment horizontal="center" vertical="center" wrapText="1"/>
    </xf>
    <xf numFmtId="0" fontId="0" fillId="16" borderId="24" xfId="0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top" wrapText="1"/>
    </xf>
    <xf numFmtId="164" fontId="7" fillId="6" borderId="23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7" fillId="5" borderId="27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164" fontId="7" fillId="6" borderId="30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 wrapText="1"/>
    </xf>
    <xf numFmtId="0" fontId="3" fillId="15" borderId="15" xfId="2" applyFont="1" applyFill="1" applyBorder="1" applyAlignment="1">
      <alignment horizontal="right" vertical="center" wrapText="1"/>
    </xf>
    <xf numFmtId="0" fontId="3" fillId="15" borderId="15" xfId="2" applyFont="1" applyAlignment="1">
      <alignment horizontal="right" vertical="center"/>
    </xf>
    <xf numFmtId="0" fontId="3" fillId="3" borderId="2" xfId="0" applyFont="1" applyFill="1" applyBorder="1" applyAlignment="1">
      <alignment horizontal="center" vertical="top" wrapText="1"/>
    </xf>
    <xf numFmtId="0" fontId="9" fillId="15" borderId="16" xfId="2" applyFont="1" applyFill="1" applyBorder="1" applyAlignment="1">
      <alignment horizontal="center" vertical="center" wrapText="1"/>
    </xf>
    <xf numFmtId="0" fontId="9" fillId="15" borderId="17" xfId="2" applyFont="1" applyFill="1" applyBorder="1" applyAlignment="1">
      <alignment horizontal="center" vertical="center" wrapText="1"/>
    </xf>
    <xf numFmtId="1" fontId="9" fillId="15" borderId="16" xfId="2" applyNumberFormat="1" applyFont="1" applyFill="1" applyBorder="1" applyAlignment="1">
      <alignment horizontal="center" vertical="center" wrapText="1"/>
    </xf>
    <xf numFmtId="1" fontId="9" fillId="15" borderId="17" xfId="2" applyNumberFormat="1" applyFont="1" applyFill="1" applyBorder="1" applyAlignment="1">
      <alignment horizontal="center" vertical="center" wrapText="1"/>
    </xf>
    <xf numFmtId="164" fontId="9" fillId="15" borderId="16" xfId="2" applyNumberFormat="1" applyFont="1" applyFill="1" applyBorder="1" applyAlignment="1">
      <alignment horizontal="center" vertical="center" wrapText="1"/>
    </xf>
    <xf numFmtId="164" fontId="9" fillId="15" borderId="17" xfId="2" applyNumberFormat="1" applyFont="1" applyFill="1" applyBorder="1" applyAlignment="1">
      <alignment horizontal="center" vertical="center" wrapText="1"/>
    </xf>
    <xf numFmtId="164" fontId="9" fillId="15" borderId="18" xfId="2" applyNumberFormat="1" applyFont="1" applyFill="1" applyBorder="1" applyAlignment="1">
      <alignment horizontal="center" vertical="center" wrapText="1"/>
    </xf>
    <xf numFmtId="164" fontId="1" fillId="15" borderId="19" xfId="2" applyNumberFormat="1" applyBorder="1" applyAlignment="1">
      <alignment horizontal="center" vertical="center" wrapText="1"/>
    </xf>
    <xf numFmtId="164" fontId="1" fillId="15" borderId="20" xfId="2" applyNumberFormat="1" applyBorder="1" applyAlignment="1">
      <alignment horizontal="center" vertical="center" wrapText="1"/>
    </xf>
    <xf numFmtId="164" fontId="9" fillId="15" borderId="21" xfId="2" applyNumberFormat="1" applyFont="1" applyFill="1" applyBorder="1" applyAlignment="1">
      <alignment horizontal="center" vertical="center" wrapText="1"/>
    </xf>
    <xf numFmtId="164" fontId="9" fillId="15" borderId="23" xfId="2" applyNumberFormat="1" applyFont="1" applyFill="1" applyBorder="1" applyAlignment="1">
      <alignment horizontal="center" vertical="center" wrapText="1"/>
    </xf>
    <xf numFmtId="164" fontId="1" fillId="15" borderId="25" xfId="2" applyNumberFormat="1" applyBorder="1" applyAlignment="1">
      <alignment horizontal="center" vertical="center" wrapText="1"/>
    </xf>
    <xf numFmtId="0" fontId="9" fillId="16" borderId="16" xfId="2" applyFont="1" applyFill="1" applyBorder="1" applyAlignment="1">
      <alignment horizontal="center" vertical="center" wrapText="1"/>
    </xf>
    <xf numFmtId="0" fontId="9" fillId="16" borderId="17" xfId="2" applyFont="1" applyFill="1" applyBorder="1" applyAlignment="1">
      <alignment horizontal="center" vertical="center" wrapText="1"/>
    </xf>
    <xf numFmtId="0" fontId="7" fillId="16" borderId="18" xfId="2" applyFont="1" applyFill="1" applyBorder="1" applyAlignment="1">
      <alignment horizontal="center" vertical="center" wrapText="1"/>
    </xf>
    <xf numFmtId="0" fontId="7" fillId="16" borderId="28" xfId="2" applyFont="1" applyFill="1" applyBorder="1" applyAlignment="1">
      <alignment horizontal="center" vertical="center" wrapText="1"/>
    </xf>
    <xf numFmtId="0" fontId="9" fillId="16" borderId="21" xfId="2" applyFont="1" applyFill="1" applyBorder="1" applyAlignment="1">
      <alignment horizontal="center" vertical="center" wrapText="1"/>
    </xf>
    <xf numFmtId="0" fontId="12" fillId="16" borderId="15" xfId="2" applyFont="1" applyFill="1" applyBorder="1" applyAlignment="1">
      <alignment horizontal="center" vertical="center"/>
    </xf>
    <xf numFmtId="0" fontId="14" fillId="16" borderId="15" xfId="2" applyFont="1" applyFill="1" applyBorder="1" applyAlignment="1">
      <alignment horizontal="left"/>
    </xf>
    <xf numFmtId="0" fontId="14" fillId="16" borderId="22" xfId="2" applyFont="1" applyFill="1" applyBorder="1" applyAlignment="1">
      <alignment horizontal="left"/>
    </xf>
    <xf numFmtId="0" fontId="16" fillId="16" borderId="21" xfId="2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15" borderId="21" xfId="2" applyFont="1" applyBorder="1" applyAlignment="1">
      <alignment vertical="distributed" wrapText="1"/>
    </xf>
    <xf numFmtId="49" fontId="15" fillId="15" borderId="21" xfId="2" applyNumberFormat="1" applyFont="1" applyBorder="1" applyAlignment="1">
      <alignment horizontal="justify" vertical="distributed" wrapText="1"/>
    </xf>
    <xf numFmtId="49" fontId="15" fillId="15" borderId="21" xfId="2" applyNumberFormat="1" applyFont="1" applyBorder="1" applyAlignment="1">
      <alignment horizontal="left" vertical="distributed" wrapText="1"/>
    </xf>
    <xf numFmtId="0" fontId="20" fillId="15" borderId="15" xfId="2" applyFont="1" applyBorder="1" applyAlignment="1">
      <alignment horizontal="center" vertical="distributed" wrapText="1"/>
    </xf>
    <xf numFmtId="0" fontId="20" fillId="15" borderId="15" xfId="2" applyFont="1" applyBorder="1" applyAlignment="1">
      <alignment horizontal="center" vertical="center"/>
    </xf>
    <xf numFmtId="0" fontId="15" fillId="15" borderId="22" xfId="2" applyFont="1" applyBorder="1" applyAlignment="1">
      <alignment horizontal="left"/>
    </xf>
    <xf numFmtId="49" fontId="15" fillId="15" borderId="21" xfId="2" applyNumberFormat="1" applyFont="1" applyBorder="1" applyAlignment="1">
      <alignment horizontal="center" vertical="distributed" wrapText="1"/>
    </xf>
    <xf numFmtId="0" fontId="15" fillId="15" borderId="21" xfId="2" applyFont="1" applyBorder="1" applyAlignment="1">
      <alignment horizontal="center" vertical="distributed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8"/>
  <sheetViews>
    <sheetView tabSelected="1" topLeftCell="C1" workbookViewId="0">
      <selection activeCell="P6" sqref="P6"/>
    </sheetView>
  </sheetViews>
  <sheetFormatPr defaultColWidth="9.1640625" defaultRowHeight="12.75"/>
  <cols>
    <col min="1" max="1" width="56.83203125" style="120" customWidth="1"/>
    <col min="2" max="2" width="8.6640625" style="121" customWidth="1"/>
    <col min="3" max="3" width="13.33203125" style="122" customWidth="1"/>
    <col min="4" max="4" width="15.33203125" style="122" customWidth="1"/>
    <col min="5" max="5" width="10.1640625" style="122" customWidth="1"/>
    <col min="6" max="6" width="11.5" style="122" customWidth="1"/>
    <col min="7" max="20" width="8.6640625" style="122" customWidth="1"/>
    <col min="21" max="21" width="9.5" style="121" customWidth="1"/>
    <col min="22" max="22" width="11" style="121" customWidth="1"/>
    <col min="23" max="16384" width="9.1640625" style="121"/>
  </cols>
  <sheetData>
    <row r="1" spans="1:22" s="119" customFormat="1" ht="61.5" customHeight="1">
      <c r="A1" s="117"/>
      <c r="B1" s="118"/>
      <c r="C1" s="154" t="s">
        <v>385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</row>
    <row r="2" spans="1:22" ht="22.9" customHeight="1"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spans="1:22" ht="13.5" customHeight="1">
      <c r="A3" s="164" t="s">
        <v>376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ht="28.35" customHeight="1">
      <c r="A4" s="160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ht="15" customHeight="1">
      <c r="A5" s="162" t="s">
        <v>1</v>
      </c>
      <c r="B5" s="159" t="s">
        <v>2</v>
      </c>
      <c r="C5" s="161" t="s">
        <v>3</v>
      </c>
      <c r="D5" s="161"/>
      <c r="E5" s="161"/>
      <c r="F5" s="163" t="s">
        <v>4</v>
      </c>
      <c r="G5" s="161" t="s">
        <v>5</v>
      </c>
      <c r="H5" s="161"/>
      <c r="I5" s="161"/>
      <c r="J5" s="161"/>
      <c r="K5" s="161"/>
      <c r="L5" s="161"/>
      <c r="M5" s="161" t="s">
        <v>6</v>
      </c>
      <c r="N5" s="161"/>
      <c r="O5" s="161"/>
      <c r="P5" s="161"/>
      <c r="Q5" s="161"/>
      <c r="R5" s="161"/>
      <c r="S5" s="161"/>
      <c r="T5" s="161"/>
      <c r="U5" s="159" t="s">
        <v>7</v>
      </c>
      <c r="V5" s="159" t="s">
        <v>8</v>
      </c>
    </row>
    <row r="6" spans="1:22" ht="26.65" customHeight="1">
      <c r="A6" s="162"/>
      <c r="B6" s="159"/>
      <c r="C6" s="124" t="s">
        <v>9</v>
      </c>
      <c r="D6" s="124" t="s">
        <v>10</v>
      </c>
      <c r="E6" s="124" t="s">
        <v>11</v>
      </c>
      <c r="F6" s="163"/>
      <c r="G6" s="124" t="s">
        <v>12</v>
      </c>
      <c r="H6" s="124" t="s">
        <v>13</v>
      </c>
      <c r="I6" s="124" t="s">
        <v>14</v>
      </c>
      <c r="J6" s="124" t="s">
        <v>15</v>
      </c>
      <c r="K6" s="124" t="s">
        <v>16</v>
      </c>
      <c r="L6" s="124" t="s">
        <v>17</v>
      </c>
      <c r="M6" s="124" t="s">
        <v>18</v>
      </c>
      <c r="N6" s="124" t="s">
        <v>19</v>
      </c>
      <c r="O6" s="124" t="s">
        <v>20</v>
      </c>
      <c r="P6" s="124" t="s">
        <v>21</v>
      </c>
      <c r="Q6" s="124" t="s">
        <v>22</v>
      </c>
      <c r="R6" s="124" t="s">
        <v>23</v>
      </c>
      <c r="S6" s="124" t="s">
        <v>24</v>
      </c>
      <c r="T6" s="124" t="s">
        <v>25</v>
      </c>
      <c r="U6" s="159"/>
      <c r="V6" s="159"/>
    </row>
    <row r="7" spans="1:22" ht="14.65" customHeight="1">
      <c r="A7" s="158" t="s">
        <v>26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</row>
    <row r="8" spans="1:22" ht="12.2" customHeight="1">
      <c r="A8" s="125" t="s">
        <v>27</v>
      </c>
      <c r="B8" s="126">
        <v>200</v>
      </c>
      <c r="C8" s="127">
        <v>6.6</v>
      </c>
      <c r="D8" s="127">
        <v>8.5</v>
      </c>
      <c r="E8" s="127">
        <v>33.6</v>
      </c>
      <c r="F8" s="127">
        <v>214.2</v>
      </c>
      <c r="G8" s="128">
        <v>0.1</v>
      </c>
      <c r="H8" s="128">
        <v>0.68</v>
      </c>
      <c r="I8" s="128">
        <v>0.06</v>
      </c>
      <c r="J8" s="128">
        <v>0.74</v>
      </c>
      <c r="K8" s="128">
        <v>0.14000000000000001</v>
      </c>
      <c r="L8" s="128">
        <v>0.15</v>
      </c>
      <c r="M8" s="128">
        <v>141.33000000000001</v>
      </c>
      <c r="N8" s="128">
        <v>34.5</v>
      </c>
      <c r="O8" s="128">
        <v>151.46</v>
      </c>
      <c r="P8" s="128">
        <v>0.73</v>
      </c>
      <c r="Q8" s="128">
        <v>244.03</v>
      </c>
      <c r="R8" s="128">
        <v>12.76</v>
      </c>
      <c r="S8" s="128">
        <v>0.01</v>
      </c>
      <c r="T8" s="128">
        <v>0</v>
      </c>
      <c r="U8" s="129" t="s">
        <v>28</v>
      </c>
      <c r="V8" s="129" t="s">
        <v>29</v>
      </c>
    </row>
    <row r="9" spans="1:22" ht="12.2" customHeight="1">
      <c r="A9" s="125" t="s">
        <v>30</v>
      </c>
      <c r="B9" s="126">
        <v>55</v>
      </c>
      <c r="C9" s="127">
        <v>7</v>
      </c>
      <c r="D9" s="127">
        <v>12.6</v>
      </c>
      <c r="E9" s="127">
        <v>15.2</v>
      </c>
      <c r="F9" s="127">
        <v>252.7</v>
      </c>
      <c r="G9" s="128">
        <v>0.06</v>
      </c>
      <c r="H9" s="128">
        <v>0.14000000000000001</v>
      </c>
      <c r="I9" s="128">
        <v>0.13</v>
      </c>
      <c r="J9" s="128">
        <v>0.98</v>
      </c>
      <c r="K9" s="128">
        <v>0.23</v>
      </c>
      <c r="L9" s="128">
        <v>0.09</v>
      </c>
      <c r="M9" s="128">
        <v>184.43</v>
      </c>
      <c r="N9" s="128">
        <v>16.899999999999999</v>
      </c>
      <c r="O9" s="128">
        <v>127.48</v>
      </c>
      <c r="P9" s="128">
        <v>0.82</v>
      </c>
      <c r="Q9" s="128">
        <v>58.55</v>
      </c>
      <c r="R9" s="128">
        <v>0</v>
      </c>
      <c r="S9" s="128">
        <v>0.01</v>
      </c>
      <c r="T9" s="128">
        <v>0.01</v>
      </c>
      <c r="U9" s="129" t="s">
        <v>31</v>
      </c>
      <c r="V9" s="129" t="s">
        <v>32</v>
      </c>
    </row>
    <row r="10" spans="1:22" ht="12.2" customHeight="1">
      <c r="A10" s="125" t="s">
        <v>33</v>
      </c>
      <c r="B10" s="126">
        <v>180</v>
      </c>
      <c r="C10" s="127">
        <v>3</v>
      </c>
      <c r="D10" s="127">
        <v>2.2000000000000002</v>
      </c>
      <c r="E10" s="127">
        <v>12.6</v>
      </c>
      <c r="F10" s="127">
        <v>82.7</v>
      </c>
      <c r="G10" s="128">
        <v>0.03</v>
      </c>
      <c r="H10" s="128">
        <v>0.47</v>
      </c>
      <c r="I10" s="128">
        <v>0.01</v>
      </c>
      <c r="J10" s="128">
        <v>0</v>
      </c>
      <c r="K10" s="128">
        <v>0</v>
      </c>
      <c r="L10" s="128">
        <v>0.1</v>
      </c>
      <c r="M10" s="128">
        <v>100.05</v>
      </c>
      <c r="N10" s="128">
        <v>17.13</v>
      </c>
      <c r="O10" s="128">
        <v>79.099999999999994</v>
      </c>
      <c r="P10" s="128">
        <v>0.36</v>
      </c>
      <c r="Q10" s="128">
        <v>152.30000000000001</v>
      </c>
      <c r="R10" s="128">
        <v>8.1</v>
      </c>
      <c r="S10" s="128">
        <v>0</v>
      </c>
      <c r="T10" s="128">
        <v>0</v>
      </c>
      <c r="U10" s="129" t="s">
        <v>34</v>
      </c>
      <c r="V10" s="129" t="s">
        <v>29</v>
      </c>
    </row>
    <row r="11" spans="1:22" ht="12.2" customHeight="1">
      <c r="A11" s="125" t="s">
        <v>35</v>
      </c>
      <c r="B11" s="126">
        <v>100</v>
      </c>
      <c r="C11" s="127">
        <v>0.4</v>
      </c>
      <c r="D11" s="127">
        <v>0.4</v>
      </c>
      <c r="E11" s="127">
        <v>9.8000000000000007</v>
      </c>
      <c r="F11" s="127">
        <v>47</v>
      </c>
      <c r="G11" s="128">
        <v>0.03</v>
      </c>
      <c r="H11" s="128">
        <v>10</v>
      </c>
      <c r="I11" s="128">
        <v>0.01</v>
      </c>
      <c r="J11" s="128">
        <v>0.63</v>
      </c>
      <c r="K11" s="128">
        <v>0</v>
      </c>
      <c r="L11" s="128">
        <v>0.02</v>
      </c>
      <c r="M11" s="128">
        <v>16</v>
      </c>
      <c r="N11" s="128">
        <v>8</v>
      </c>
      <c r="O11" s="128">
        <v>11</v>
      </c>
      <c r="P11" s="128">
        <v>2.2000000000000002</v>
      </c>
      <c r="Q11" s="128">
        <v>278</v>
      </c>
      <c r="R11" s="128">
        <v>2</v>
      </c>
      <c r="S11" s="128">
        <v>0.01</v>
      </c>
      <c r="T11" s="128">
        <v>0</v>
      </c>
      <c r="U11" s="129" t="s">
        <v>36</v>
      </c>
      <c r="V11" s="129" t="s">
        <v>29</v>
      </c>
    </row>
    <row r="12" spans="1:22" ht="12.2" customHeight="1">
      <c r="A12" s="125" t="s">
        <v>37</v>
      </c>
      <c r="B12" s="126">
        <v>40</v>
      </c>
      <c r="C12" s="127">
        <v>2.2000000000000002</v>
      </c>
      <c r="D12" s="127">
        <v>0.4</v>
      </c>
      <c r="E12" s="127">
        <v>19.8</v>
      </c>
      <c r="F12" s="127">
        <v>92</v>
      </c>
      <c r="G12" s="128">
        <v>0</v>
      </c>
      <c r="H12" s="128">
        <v>0</v>
      </c>
      <c r="I12" s="128">
        <v>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9" t="s">
        <v>64</v>
      </c>
      <c r="V12" s="129" t="s">
        <v>38</v>
      </c>
    </row>
    <row r="13" spans="1:22" ht="12.2" customHeight="1">
      <c r="A13" s="130" t="s">
        <v>39</v>
      </c>
      <c r="B13" s="131">
        <f>SUM(B8:B12)</f>
        <v>575</v>
      </c>
      <c r="C13" s="124">
        <f t="shared" ref="C13:F13" si="0">SUM(C8:C12)</f>
        <v>19.2</v>
      </c>
      <c r="D13" s="124">
        <f t="shared" si="0"/>
        <v>24.099999999999998</v>
      </c>
      <c r="E13" s="124">
        <f t="shared" si="0"/>
        <v>91</v>
      </c>
      <c r="F13" s="124">
        <f t="shared" si="0"/>
        <v>688.6</v>
      </c>
      <c r="G13" s="124">
        <f t="shared" ref="G13:T13" si="1">SUM(G8:G12)</f>
        <v>0.22</v>
      </c>
      <c r="H13" s="124">
        <f t="shared" si="1"/>
        <v>11.29</v>
      </c>
      <c r="I13" s="124">
        <f t="shared" si="1"/>
        <v>0.21000000000000002</v>
      </c>
      <c r="J13" s="124">
        <f t="shared" si="1"/>
        <v>2.35</v>
      </c>
      <c r="K13" s="124">
        <f t="shared" si="1"/>
        <v>0.37</v>
      </c>
      <c r="L13" s="124">
        <f t="shared" si="1"/>
        <v>0.36</v>
      </c>
      <c r="M13" s="124">
        <f t="shared" si="1"/>
        <v>441.81</v>
      </c>
      <c r="N13" s="124">
        <f t="shared" si="1"/>
        <v>76.53</v>
      </c>
      <c r="O13" s="124">
        <f t="shared" si="1"/>
        <v>369.03999999999996</v>
      </c>
      <c r="P13" s="124">
        <f t="shared" si="1"/>
        <v>4.1099999999999994</v>
      </c>
      <c r="Q13" s="124">
        <f t="shared" si="1"/>
        <v>732.88</v>
      </c>
      <c r="R13" s="124">
        <f t="shared" si="1"/>
        <v>22.86</v>
      </c>
      <c r="S13" s="124">
        <f t="shared" si="1"/>
        <v>0.03</v>
      </c>
      <c r="T13" s="124">
        <f t="shared" si="1"/>
        <v>0.01</v>
      </c>
      <c r="U13" s="132"/>
      <c r="V13" s="132"/>
    </row>
    <row r="14" spans="1:22" ht="14.65" customHeight="1">
      <c r="A14" s="158" t="s">
        <v>40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</row>
    <row r="15" spans="1:22" s="138" customFormat="1" ht="12.2" customHeight="1">
      <c r="A15" s="133" t="s">
        <v>378</v>
      </c>
      <c r="B15" s="134">
        <v>100</v>
      </c>
      <c r="C15" s="135">
        <f>0.7*100/60</f>
        <v>1.1666666666666667</v>
      </c>
      <c r="D15" s="135">
        <f>0.1*100/60</f>
        <v>0.16666666666666666</v>
      </c>
      <c r="E15" s="135">
        <f>2.3*100/60</f>
        <v>3.833333333333333</v>
      </c>
      <c r="F15" s="135">
        <f>14.4*100/60</f>
        <v>24</v>
      </c>
      <c r="G15" s="136">
        <f>0.04*100/60</f>
        <v>6.6666666666666666E-2</v>
      </c>
      <c r="H15" s="136">
        <f>15*100/60</f>
        <v>25</v>
      </c>
      <c r="I15" s="136">
        <f>0.1*100/60</f>
        <v>0.16666666666666666</v>
      </c>
      <c r="J15" s="136">
        <f>0.23*100/60</f>
        <v>0.38333333333333336</v>
      </c>
      <c r="K15" s="136">
        <f>0.1*100/60</f>
        <v>0.16666666666666666</v>
      </c>
      <c r="L15" s="136">
        <f>0.02*100/60</f>
        <v>3.3333333333333333E-2</v>
      </c>
      <c r="M15" s="136">
        <f>8.4*100/60</f>
        <v>14</v>
      </c>
      <c r="N15" s="136">
        <f>12*100/60</f>
        <v>20</v>
      </c>
      <c r="O15" s="136">
        <f>15.6*100/60</f>
        <v>26</v>
      </c>
      <c r="P15" s="136">
        <f>0.6*100/60</f>
        <v>1</v>
      </c>
      <c r="Q15" s="136">
        <f>174*100/60</f>
        <v>290</v>
      </c>
      <c r="R15" s="136">
        <v>1.2</v>
      </c>
      <c r="S15" s="136">
        <v>0</v>
      </c>
      <c r="T15" s="136">
        <v>0</v>
      </c>
      <c r="U15" s="137" t="s">
        <v>379</v>
      </c>
      <c r="V15" s="137" t="s">
        <v>54</v>
      </c>
    </row>
    <row r="16" spans="1:22" ht="12.2" customHeight="1">
      <c r="A16" s="125" t="s">
        <v>42</v>
      </c>
      <c r="B16" s="126">
        <v>250</v>
      </c>
      <c r="C16" s="127">
        <v>5.9</v>
      </c>
      <c r="D16" s="127">
        <v>2.6</v>
      </c>
      <c r="E16" s="127">
        <v>18.3</v>
      </c>
      <c r="F16" s="127">
        <v>149</v>
      </c>
      <c r="G16" s="128">
        <v>0.18</v>
      </c>
      <c r="H16" s="128">
        <v>7</v>
      </c>
      <c r="I16" s="128">
        <v>0.23</v>
      </c>
      <c r="J16" s="128">
        <v>0.4</v>
      </c>
      <c r="K16" s="128">
        <v>0</v>
      </c>
      <c r="L16" s="128">
        <v>0</v>
      </c>
      <c r="M16" s="128">
        <v>26</v>
      </c>
      <c r="N16" s="128">
        <v>71</v>
      </c>
      <c r="O16" s="128">
        <v>125</v>
      </c>
      <c r="P16" s="128">
        <v>2.5</v>
      </c>
      <c r="Q16" s="128">
        <v>0</v>
      </c>
      <c r="R16" s="128">
        <v>0</v>
      </c>
      <c r="S16" s="128">
        <v>0</v>
      </c>
      <c r="T16" s="128">
        <v>0</v>
      </c>
      <c r="U16" s="129" t="s">
        <v>43</v>
      </c>
      <c r="V16" s="129" t="s">
        <v>32</v>
      </c>
    </row>
    <row r="17" spans="1:22" ht="15" customHeight="1">
      <c r="A17" s="125" t="s">
        <v>131</v>
      </c>
      <c r="B17" s="126">
        <v>180</v>
      </c>
      <c r="C17" s="127">
        <v>3.7</v>
      </c>
      <c r="D17" s="127">
        <v>4.9000000000000004</v>
      </c>
      <c r="E17" s="127">
        <v>25.1</v>
      </c>
      <c r="F17" s="127">
        <v>163.80000000000001</v>
      </c>
      <c r="G17" s="128">
        <v>0.16</v>
      </c>
      <c r="H17" s="128">
        <v>14.4</v>
      </c>
      <c r="I17" s="128">
        <v>0.03</v>
      </c>
      <c r="J17" s="128">
        <v>0.32</v>
      </c>
      <c r="K17" s="128">
        <v>0.09</v>
      </c>
      <c r="L17" s="128">
        <v>0.11</v>
      </c>
      <c r="M17" s="128">
        <v>27.91</v>
      </c>
      <c r="N17" s="128">
        <v>38.75</v>
      </c>
      <c r="O17" s="128">
        <v>96.13</v>
      </c>
      <c r="P17" s="128">
        <v>1.68</v>
      </c>
      <c r="Q17" s="128">
        <v>1023.89</v>
      </c>
      <c r="R17" s="128">
        <v>9</v>
      </c>
      <c r="S17" s="128">
        <v>0.05</v>
      </c>
      <c r="T17" s="128">
        <v>0</v>
      </c>
      <c r="U17" s="129" t="s">
        <v>45</v>
      </c>
      <c r="V17" s="129" t="s">
        <v>29</v>
      </c>
    </row>
    <row r="18" spans="1:22" ht="12.2" customHeight="1">
      <c r="A18" s="125" t="s">
        <v>46</v>
      </c>
      <c r="B18" s="126">
        <v>115</v>
      </c>
      <c r="C18" s="127">
        <v>10.6</v>
      </c>
      <c r="D18" s="127">
        <v>14.4</v>
      </c>
      <c r="E18" s="127">
        <v>8.5</v>
      </c>
      <c r="F18" s="127">
        <v>152.69999999999999</v>
      </c>
      <c r="G18" s="128">
        <v>0.09</v>
      </c>
      <c r="H18" s="128">
        <v>6.67</v>
      </c>
      <c r="I18" s="128">
        <v>0.9</v>
      </c>
      <c r="J18" s="128">
        <v>3.89</v>
      </c>
      <c r="K18" s="128">
        <v>0</v>
      </c>
      <c r="L18" s="128">
        <v>0.1</v>
      </c>
      <c r="M18" s="128">
        <v>55.3</v>
      </c>
      <c r="N18" s="128">
        <v>50.55</v>
      </c>
      <c r="O18" s="128">
        <v>164.61</v>
      </c>
      <c r="P18" s="128">
        <v>1.1100000000000001</v>
      </c>
      <c r="Q18" s="128">
        <v>420.15</v>
      </c>
      <c r="R18" s="128">
        <v>92.87</v>
      </c>
      <c r="S18" s="128">
        <v>0.41</v>
      </c>
      <c r="T18" s="128">
        <v>0.01</v>
      </c>
      <c r="U18" s="129" t="s">
        <v>47</v>
      </c>
      <c r="V18" s="129" t="s">
        <v>32</v>
      </c>
    </row>
    <row r="19" spans="1:22" ht="12.2" customHeight="1">
      <c r="A19" s="125" t="s">
        <v>48</v>
      </c>
      <c r="B19" s="126">
        <v>200</v>
      </c>
      <c r="C19" s="127">
        <v>0.3</v>
      </c>
      <c r="D19" s="127">
        <v>0</v>
      </c>
      <c r="E19" s="127">
        <v>26.8</v>
      </c>
      <c r="F19" s="127">
        <v>110</v>
      </c>
      <c r="G19" s="128">
        <v>0</v>
      </c>
      <c r="H19" s="128">
        <v>0.13</v>
      </c>
      <c r="I19" s="128">
        <v>0</v>
      </c>
      <c r="J19" s="128">
        <v>0</v>
      </c>
      <c r="K19" s="128">
        <v>0</v>
      </c>
      <c r="L19" s="128">
        <v>0.01</v>
      </c>
      <c r="M19" s="128">
        <v>27.83</v>
      </c>
      <c r="N19" s="128">
        <v>6.34</v>
      </c>
      <c r="O19" s="128">
        <v>16.63</v>
      </c>
      <c r="P19" s="128">
        <v>0.86</v>
      </c>
      <c r="Q19" s="128">
        <v>95.01</v>
      </c>
      <c r="R19" s="128">
        <v>0</v>
      </c>
      <c r="S19" s="128">
        <v>0.01</v>
      </c>
      <c r="T19" s="128">
        <v>0</v>
      </c>
      <c r="U19" s="129" t="s">
        <v>49</v>
      </c>
      <c r="V19" s="129" t="s">
        <v>29</v>
      </c>
    </row>
    <row r="20" spans="1:22" ht="12.2" customHeight="1">
      <c r="A20" s="125" t="s">
        <v>50</v>
      </c>
      <c r="B20" s="126">
        <v>50</v>
      </c>
      <c r="C20" s="127">
        <v>3.8</v>
      </c>
      <c r="D20" s="127">
        <v>0.3</v>
      </c>
      <c r="E20" s="127">
        <v>25.1</v>
      </c>
      <c r="F20" s="127">
        <v>118.4</v>
      </c>
      <c r="G20" s="128">
        <v>0.08</v>
      </c>
      <c r="H20" s="128">
        <v>0</v>
      </c>
      <c r="I20" s="128">
        <v>0</v>
      </c>
      <c r="J20" s="128">
        <v>0.98</v>
      </c>
      <c r="K20" s="128">
        <v>0</v>
      </c>
      <c r="L20" s="128">
        <v>0.03</v>
      </c>
      <c r="M20" s="128">
        <v>11.5</v>
      </c>
      <c r="N20" s="128">
        <v>16.5</v>
      </c>
      <c r="O20" s="128">
        <v>42</v>
      </c>
      <c r="P20" s="128">
        <v>1</v>
      </c>
      <c r="Q20" s="128">
        <v>64.5</v>
      </c>
      <c r="R20" s="128">
        <v>0</v>
      </c>
      <c r="S20" s="128">
        <v>0.01</v>
      </c>
      <c r="T20" s="128">
        <v>0</v>
      </c>
      <c r="U20" s="129" t="s">
        <v>64</v>
      </c>
      <c r="V20" s="129" t="s">
        <v>38</v>
      </c>
    </row>
    <row r="21" spans="1:22" ht="12.2" customHeight="1">
      <c r="A21" s="125" t="s">
        <v>37</v>
      </c>
      <c r="B21" s="126">
        <v>40</v>
      </c>
      <c r="C21" s="127">
        <v>2.6</v>
      </c>
      <c r="D21" s="127">
        <v>0.4</v>
      </c>
      <c r="E21" s="127">
        <v>17</v>
      </c>
      <c r="F21" s="127">
        <v>81.599999999999994</v>
      </c>
      <c r="G21" s="128">
        <v>7.0000000000000007E-2</v>
      </c>
      <c r="H21" s="128">
        <v>0</v>
      </c>
      <c r="I21" s="128">
        <v>0</v>
      </c>
      <c r="J21" s="128">
        <v>0.88</v>
      </c>
      <c r="K21" s="128">
        <v>0</v>
      </c>
      <c r="L21" s="128">
        <v>0.03</v>
      </c>
      <c r="M21" s="128">
        <v>7.2</v>
      </c>
      <c r="N21" s="128">
        <v>7.6</v>
      </c>
      <c r="O21" s="128">
        <v>34.799999999999997</v>
      </c>
      <c r="P21" s="128">
        <v>1.6</v>
      </c>
      <c r="Q21" s="128">
        <v>54.4</v>
      </c>
      <c r="R21" s="128">
        <v>2.2400000000000002</v>
      </c>
      <c r="S21" s="128">
        <v>0</v>
      </c>
      <c r="T21" s="128">
        <v>0</v>
      </c>
      <c r="U21" s="129" t="s">
        <v>64</v>
      </c>
      <c r="V21" s="129" t="s">
        <v>38</v>
      </c>
    </row>
    <row r="22" spans="1:22" ht="21.6" customHeight="1">
      <c r="A22" s="130" t="s">
        <v>39</v>
      </c>
      <c r="B22" s="131">
        <f>SUM(B15:B21)</f>
        <v>935</v>
      </c>
      <c r="C22" s="124">
        <f t="shared" ref="C22:F22" si="2">SUM(C15:C21)</f>
        <v>28.06666666666667</v>
      </c>
      <c r="D22" s="124">
        <f t="shared" si="2"/>
        <v>22.766666666666666</v>
      </c>
      <c r="E22" s="124">
        <f t="shared" si="2"/>
        <v>124.63333333333333</v>
      </c>
      <c r="F22" s="124">
        <f t="shared" si="2"/>
        <v>799.5</v>
      </c>
      <c r="G22" s="124">
        <f t="shared" ref="G22:T22" si="3">SUM(G15:G21)</f>
        <v>0.6466666666666665</v>
      </c>
      <c r="H22" s="124">
        <f t="shared" si="3"/>
        <v>53.2</v>
      </c>
      <c r="I22" s="124">
        <f t="shared" si="3"/>
        <v>1.3266666666666667</v>
      </c>
      <c r="J22" s="124">
        <f t="shared" si="3"/>
        <v>6.8533333333333344</v>
      </c>
      <c r="K22" s="124">
        <f t="shared" si="3"/>
        <v>0.25666666666666665</v>
      </c>
      <c r="L22" s="124">
        <f t="shared" si="3"/>
        <v>0.31333333333333335</v>
      </c>
      <c r="M22" s="124">
        <f t="shared" si="3"/>
        <v>169.73999999999998</v>
      </c>
      <c r="N22" s="124">
        <f t="shared" si="3"/>
        <v>210.74</v>
      </c>
      <c r="O22" s="124">
        <f t="shared" si="3"/>
        <v>505.17</v>
      </c>
      <c r="P22" s="124">
        <f t="shared" si="3"/>
        <v>9.75</v>
      </c>
      <c r="Q22" s="124">
        <f t="shared" si="3"/>
        <v>1947.95</v>
      </c>
      <c r="R22" s="124">
        <f t="shared" si="3"/>
        <v>105.31</v>
      </c>
      <c r="S22" s="124">
        <f t="shared" si="3"/>
        <v>0.48</v>
      </c>
      <c r="T22" s="124">
        <f t="shared" si="3"/>
        <v>0.01</v>
      </c>
      <c r="U22" s="132"/>
      <c r="V22" s="132"/>
    </row>
    <row r="23" spans="1:22" ht="14.65" customHeight="1">
      <c r="A23" s="158" t="s">
        <v>51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</row>
    <row r="24" spans="1:22" ht="12.2" customHeight="1">
      <c r="A24" s="125" t="s">
        <v>356</v>
      </c>
      <c r="B24" s="126">
        <v>150</v>
      </c>
      <c r="C24" s="127">
        <v>11.5</v>
      </c>
      <c r="D24" s="127">
        <v>9.5</v>
      </c>
      <c r="E24" s="127">
        <v>8.8000000000000007</v>
      </c>
      <c r="F24" s="127">
        <v>157.6</v>
      </c>
      <c r="G24" s="128">
        <v>0.17</v>
      </c>
      <c r="H24" s="128">
        <v>19.239999999999998</v>
      </c>
      <c r="I24" s="128">
        <v>4.16</v>
      </c>
      <c r="J24" s="128">
        <v>2.71</v>
      </c>
      <c r="K24" s="128">
        <v>0</v>
      </c>
      <c r="L24" s="128">
        <v>0.99</v>
      </c>
      <c r="M24" s="128">
        <v>36.14</v>
      </c>
      <c r="N24" s="128">
        <v>28.74</v>
      </c>
      <c r="O24" s="128">
        <v>196</v>
      </c>
      <c r="P24" s="128">
        <v>4.3899999999999997</v>
      </c>
      <c r="Q24" s="128">
        <v>474.38</v>
      </c>
      <c r="R24" s="128">
        <v>7.46</v>
      </c>
      <c r="S24" s="128">
        <v>0.13</v>
      </c>
      <c r="T24" s="128">
        <v>0.02</v>
      </c>
      <c r="U24" s="129" t="s">
        <v>53</v>
      </c>
      <c r="V24" s="129" t="s">
        <v>54</v>
      </c>
    </row>
    <row r="25" spans="1:22" ht="12.2" customHeight="1">
      <c r="A25" s="125" t="s">
        <v>55</v>
      </c>
      <c r="B25" s="126">
        <v>200</v>
      </c>
      <c r="C25" s="127">
        <v>1</v>
      </c>
      <c r="D25" s="127">
        <v>0.2</v>
      </c>
      <c r="E25" s="127">
        <v>19.600000000000001</v>
      </c>
      <c r="F25" s="127">
        <v>83.4</v>
      </c>
      <c r="G25" s="128">
        <v>0.02</v>
      </c>
      <c r="H25" s="128">
        <v>1.6</v>
      </c>
      <c r="I25" s="128">
        <v>0</v>
      </c>
      <c r="J25" s="128">
        <v>0</v>
      </c>
      <c r="K25" s="128">
        <v>0</v>
      </c>
      <c r="L25" s="128">
        <v>0.02</v>
      </c>
      <c r="M25" s="128">
        <v>12.6</v>
      </c>
      <c r="N25" s="128">
        <v>7.2</v>
      </c>
      <c r="O25" s="128">
        <v>12.6</v>
      </c>
      <c r="P25" s="128">
        <v>2.52</v>
      </c>
      <c r="Q25" s="128">
        <v>240</v>
      </c>
      <c r="R25" s="128">
        <v>2</v>
      </c>
      <c r="S25" s="128">
        <v>0</v>
      </c>
      <c r="T25" s="128">
        <v>0</v>
      </c>
      <c r="U25" s="129" t="s">
        <v>56</v>
      </c>
      <c r="V25" s="129" t="s">
        <v>29</v>
      </c>
    </row>
    <row r="26" spans="1:22" ht="12.2" customHeight="1">
      <c r="A26" s="125" t="s">
        <v>37</v>
      </c>
      <c r="B26" s="126">
        <v>20</v>
      </c>
      <c r="C26" s="127">
        <v>1.1000000000000001</v>
      </c>
      <c r="D26" s="127">
        <v>0.2</v>
      </c>
      <c r="E26" s="127">
        <v>9.9</v>
      </c>
      <c r="F26" s="127">
        <v>46</v>
      </c>
      <c r="G26" s="128">
        <v>0</v>
      </c>
      <c r="H26" s="128">
        <v>0</v>
      </c>
      <c r="I26" s="128">
        <v>0</v>
      </c>
      <c r="J26" s="128">
        <v>0</v>
      </c>
      <c r="K26" s="128">
        <v>0</v>
      </c>
      <c r="L26" s="128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0</v>
      </c>
      <c r="R26" s="128">
        <v>0</v>
      </c>
      <c r="S26" s="128">
        <v>0</v>
      </c>
      <c r="T26" s="128">
        <v>0</v>
      </c>
      <c r="U26" s="129" t="s">
        <v>64</v>
      </c>
      <c r="V26" s="129" t="s">
        <v>38</v>
      </c>
    </row>
    <row r="27" spans="1:22" ht="12.2" customHeight="1">
      <c r="A27" s="130" t="s">
        <v>39</v>
      </c>
      <c r="B27" s="139">
        <f>B24+B25+B26</f>
        <v>370</v>
      </c>
      <c r="C27" s="124">
        <f t="shared" ref="C27:F27" si="4">C24+C25+C26</f>
        <v>13.6</v>
      </c>
      <c r="D27" s="124">
        <f t="shared" si="4"/>
        <v>9.8999999999999986</v>
      </c>
      <c r="E27" s="124">
        <f t="shared" si="4"/>
        <v>38.300000000000004</v>
      </c>
      <c r="F27" s="124">
        <f t="shared" si="4"/>
        <v>287</v>
      </c>
      <c r="G27" s="124">
        <f t="shared" ref="G27:T27" si="5">G24+G25+G26</f>
        <v>0.19</v>
      </c>
      <c r="H27" s="124">
        <f t="shared" si="5"/>
        <v>20.84</v>
      </c>
      <c r="I27" s="124">
        <f t="shared" si="5"/>
        <v>4.16</v>
      </c>
      <c r="J27" s="124">
        <f t="shared" si="5"/>
        <v>2.71</v>
      </c>
      <c r="K27" s="124">
        <f t="shared" si="5"/>
        <v>0</v>
      </c>
      <c r="L27" s="124">
        <f t="shared" si="5"/>
        <v>1.01</v>
      </c>
      <c r="M27" s="124">
        <f t="shared" si="5"/>
        <v>48.74</v>
      </c>
      <c r="N27" s="124">
        <f t="shared" si="5"/>
        <v>35.94</v>
      </c>
      <c r="O27" s="124">
        <f t="shared" si="5"/>
        <v>208.6</v>
      </c>
      <c r="P27" s="124">
        <f t="shared" si="5"/>
        <v>6.91</v>
      </c>
      <c r="Q27" s="124">
        <f t="shared" si="5"/>
        <v>714.38</v>
      </c>
      <c r="R27" s="124">
        <f t="shared" si="5"/>
        <v>9.4600000000000009</v>
      </c>
      <c r="S27" s="124">
        <f t="shared" si="5"/>
        <v>0.13</v>
      </c>
      <c r="T27" s="124">
        <f t="shared" si="5"/>
        <v>0.02</v>
      </c>
      <c r="U27" s="132"/>
      <c r="V27" s="132"/>
    </row>
    <row r="28" spans="1:22" ht="21.6" customHeight="1">
      <c r="A28" s="157" t="s">
        <v>57</v>
      </c>
      <c r="B28" s="157"/>
      <c r="C28" s="140">
        <f>C27+C22+C13</f>
        <v>60.866666666666674</v>
      </c>
      <c r="D28" s="140">
        <f t="shared" ref="D28:F28" si="6">D27+D22+D13</f>
        <v>56.766666666666666</v>
      </c>
      <c r="E28" s="140">
        <f t="shared" si="6"/>
        <v>253.93333333333334</v>
      </c>
      <c r="F28" s="140">
        <f t="shared" si="6"/>
        <v>1775.1</v>
      </c>
      <c r="G28" s="140">
        <f t="shared" ref="G28:T28" si="7">G27+G22+G13</f>
        <v>1.0566666666666664</v>
      </c>
      <c r="H28" s="140">
        <f t="shared" si="7"/>
        <v>85.330000000000013</v>
      </c>
      <c r="I28" s="140">
        <f t="shared" si="7"/>
        <v>5.6966666666666663</v>
      </c>
      <c r="J28" s="140">
        <f t="shared" si="7"/>
        <v>11.913333333333334</v>
      </c>
      <c r="K28" s="140">
        <f t="shared" si="7"/>
        <v>0.62666666666666671</v>
      </c>
      <c r="L28" s="140">
        <f t="shared" si="7"/>
        <v>1.6833333333333331</v>
      </c>
      <c r="M28" s="140">
        <f t="shared" si="7"/>
        <v>660.29</v>
      </c>
      <c r="N28" s="140">
        <f t="shared" si="7"/>
        <v>323.21000000000004</v>
      </c>
      <c r="O28" s="140">
        <f t="shared" si="7"/>
        <v>1082.81</v>
      </c>
      <c r="P28" s="140">
        <f t="shared" si="7"/>
        <v>20.77</v>
      </c>
      <c r="Q28" s="140">
        <f t="shared" si="7"/>
        <v>3395.21</v>
      </c>
      <c r="R28" s="140">
        <f t="shared" si="7"/>
        <v>137.63</v>
      </c>
      <c r="S28" s="140">
        <f t="shared" si="7"/>
        <v>0.64</v>
      </c>
      <c r="T28" s="140">
        <f t="shared" si="7"/>
        <v>0.04</v>
      </c>
      <c r="U28" s="132"/>
      <c r="V28" s="132"/>
    </row>
    <row r="29" spans="1:22" ht="28.35" customHeight="1">
      <c r="A29" s="160" t="s">
        <v>59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</row>
    <row r="30" spans="1:22" ht="13.35" customHeight="1">
      <c r="A30" s="162" t="s">
        <v>1</v>
      </c>
      <c r="B30" s="159" t="s">
        <v>2</v>
      </c>
      <c r="C30" s="161" t="s">
        <v>3</v>
      </c>
      <c r="D30" s="161"/>
      <c r="E30" s="161"/>
      <c r="F30" s="163" t="s">
        <v>4</v>
      </c>
      <c r="G30" s="161" t="s">
        <v>5</v>
      </c>
      <c r="H30" s="161"/>
      <c r="I30" s="161"/>
      <c r="J30" s="161"/>
      <c r="K30" s="161"/>
      <c r="L30" s="161"/>
      <c r="M30" s="161" t="s">
        <v>6</v>
      </c>
      <c r="N30" s="161"/>
      <c r="O30" s="161"/>
      <c r="P30" s="161"/>
      <c r="Q30" s="161"/>
      <c r="R30" s="161"/>
      <c r="S30" s="161"/>
      <c r="T30" s="161"/>
      <c r="U30" s="159" t="s">
        <v>7</v>
      </c>
      <c r="V30" s="159" t="s">
        <v>8</v>
      </c>
    </row>
    <row r="31" spans="1:22" ht="26.65" customHeight="1">
      <c r="A31" s="162"/>
      <c r="B31" s="159"/>
      <c r="C31" s="124" t="s">
        <v>9</v>
      </c>
      <c r="D31" s="124" t="s">
        <v>10</v>
      </c>
      <c r="E31" s="124" t="s">
        <v>11</v>
      </c>
      <c r="F31" s="163"/>
      <c r="G31" s="124" t="s">
        <v>12</v>
      </c>
      <c r="H31" s="124" t="s">
        <v>13</v>
      </c>
      <c r="I31" s="124" t="s">
        <v>14</v>
      </c>
      <c r="J31" s="124" t="s">
        <v>15</v>
      </c>
      <c r="K31" s="124" t="s">
        <v>16</v>
      </c>
      <c r="L31" s="124" t="s">
        <v>17</v>
      </c>
      <c r="M31" s="124" t="s">
        <v>18</v>
      </c>
      <c r="N31" s="124" t="s">
        <v>19</v>
      </c>
      <c r="O31" s="124" t="s">
        <v>20</v>
      </c>
      <c r="P31" s="124" t="s">
        <v>21</v>
      </c>
      <c r="Q31" s="124" t="s">
        <v>22</v>
      </c>
      <c r="R31" s="124" t="s">
        <v>23</v>
      </c>
      <c r="S31" s="124" t="s">
        <v>24</v>
      </c>
      <c r="T31" s="124" t="s">
        <v>25</v>
      </c>
      <c r="U31" s="159"/>
      <c r="V31" s="159"/>
    </row>
    <row r="32" spans="1:22" ht="14.65" customHeight="1">
      <c r="A32" s="158" t="s">
        <v>26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</row>
    <row r="33" spans="1:22" s="138" customFormat="1" ht="12.2" customHeight="1">
      <c r="A33" s="133" t="s">
        <v>380</v>
      </c>
      <c r="B33" s="134">
        <v>100</v>
      </c>
      <c r="C33" s="135">
        <f>0.5*100/60</f>
        <v>0.83333333333333337</v>
      </c>
      <c r="D33" s="135">
        <f>0.1*100/60</f>
        <v>0.16666666666666666</v>
      </c>
      <c r="E33" s="135">
        <f>1.5*100/60</f>
        <v>2.5</v>
      </c>
      <c r="F33" s="135">
        <f>8.4*100/60</f>
        <v>14</v>
      </c>
      <c r="G33" s="136">
        <f>0.02*100/60</f>
        <v>3.3333333333333333E-2</v>
      </c>
      <c r="H33" s="136">
        <f>6*100/60</f>
        <v>10</v>
      </c>
      <c r="I33" s="136">
        <f>0.01*100/60</f>
        <v>1.6666666666666666E-2</v>
      </c>
      <c r="J33" s="136">
        <f>0.06*100/60</f>
        <v>0.1</v>
      </c>
      <c r="K33" s="136">
        <v>0</v>
      </c>
      <c r="L33" s="136">
        <f>0.02*100/60</f>
        <v>3.3333333333333333E-2</v>
      </c>
      <c r="M33" s="136">
        <f>13.8*100/60</f>
        <v>23</v>
      </c>
      <c r="N33" s="136">
        <f>8.4*100/60</f>
        <v>14</v>
      </c>
      <c r="O33" s="136">
        <f>25.2*100/60</f>
        <v>42</v>
      </c>
      <c r="P33" s="136">
        <f>0.6*100/60</f>
        <v>1</v>
      </c>
      <c r="Q33" s="136">
        <v>84.6</v>
      </c>
      <c r="R33" s="136">
        <v>1.8</v>
      </c>
      <c r="S33" s="136">
        <v>0.01</v>
      </c>
      <c r="T33" s="136">
        <v>0</v>
      </c>
      <c r="U33" s="137" t="s">
        <v>379</v>
      </c>
      <c r="V33" s="137" t="s">
        <v>54</v>
      </c>
    </row>
    <row r="34" spans="1:22" ht="12.2" customHeight="1">
      <c r="A34" s="125" t="s">
        <v>60</v>
      </c>
      <c r="B34" s="126">
        <v>200</v>
      </c>
      <c r="C34" s="127">
        <v>13.8</v>
      </c>
      <c r="D34" s="127">
        <v>22.3</v>
      </c>
      <c r="E34" s="127">
        <v>20</v>
      </c>
      <c r="F34" s="127">
        <v>384</v>
      </c>
      <c r="G34" s="128">
        <v>0.34</v>
      </c>
      <c r="H34" s="128">
        <v>9.6199999999999992</v>
      </c>
      <c r="I34" s="128">
        <v>0.52</v>
      </c>
      <c r="J34" s="128">
        <v>0.44</v>
      </c>
      <c r="K34" s="128">
        <v>7.0000000000000007E-2</v>
      </c>
      <c r="L34" s="128">
        <v>0.14000000000000001</v>
      </c>
      <c r="M34" s="128">
        <v>49.69</v>
      </c>
      <c r="N34" s="128">
        <v>41.44</v>
      </c>
      <c r="O34" s="128">
        <v>164.34</v>
      </c>
      <c r="P34" s="128">
        <v>2.2599999999999998</v>
      </c>
      <c r="Q34" s="128">
        <v>597.85</v>
      </c>
      <c r="R34" s="128">
        <v>9.9700000000000006</v>
      </c>
      <c r="S34" s="128">
        <v>0.08</v>
      </c>
      <c r="T34" s="128">
        <v>0</v>
      </c>
      <c r="U34" s="129" t="s">
        <v>61</v>
      </c>
      <c r="V34" s="129" t="s">
        <v>62</v>
      </c>
    </row>
    <row r="35" spans="1:22" ht="12.2" customHeight="1">
      <c r="A35" s="125" t="s">
        <v>63</v>
      </c>
      <c r="B35" s="126">
        <v>200</v>
      </c>
      <c r="C35" s="127">
        <v>1.4</v>
      </c>
      <c r="D35" s="127">
        <v>0.4</v>
      </c>
      <c r="E35" s="127">
        <v>22.1</v>
      </c>
      <c r="F35" s="127">
        <v>98.9</v>
      </c>
      <c r="G35" s="128">
        <v>0.02</v>
      </c>
      <c r="H35" s="128">
        <v>5.92</v>
      </c>
      <c r="I35" s="128">
        <v>0.02</v>
      </c>
      <c r="J35" s="128">
        <v>0</v>
      </c>
      <c r="K35" s="128">
        <v>0</v>
      </c>
      <c r="L35" s="128">
        <v>0.03</v>
      </c>
      <c r="M35" s="128">
        <v>30.6</v>
      </c>
      <c r="N35" s="128">
        <v>10.8</v>
      </c>
      <c r="O35" s="128">
        <v>32.4</v>
      </c>
      <c r="P35" s="128">
        <v>0.54</v>
      </c>
      <c r="Q35" s="128">
        <v>500</v>
      </c>
      <c r="R35" s="128">
        <v>0</v>
      </c>
      <c r="S35" s="128">
        <v>0</v>
      </c>
      <c r="T35" s="128">
        <v>0</v>
      </c>
      <c r="U35" s="129" t="s">
        <v>56</v>
      </c>
      <c r="V35" s="129" t="s">
        <v>29</v>
      </c>
    </row>
    <row r="36" spans="1:22" ht="12.2" customHeight="1">
      <c r="A36" s="125" t="s">
        <v>50</v>
      </c>
      <c r="B36" s="126">
        <v>40</v>
      </c>
      <c r="C36" s="127">
        <v>3.1</v>
      </c>
      <c r="D36" s="127">
        <v>0.2</v>
      </c>
      <c r="E36" s="127">
        <v>20.100000000000001</v>
      </c>
      <c r="F36" s="127">
        <v>94.7</v>
      </c>
      <c r="G36" s="128">
        <v>0.06</v>
      </c>
      <c r="H36" s="128">
        <v>0</v>
      </c>
      <c r="I36" s="128">
        <v>0</v>
      </c>
      <c r="J36" s="128">
        <v>0.78</v>
      </c>
      <c r="K36" s="128">
        <v>0</v>
      </c>
      <c r="L36" s="128">
        <v>0.02</v>
      </c>
      <c r="M36" s="128">
        <v>9.1999999999999993</v>
      </c>
      <c r="N36" s="128">
        <v>13.2</v>
      </c>
      <c r="O36" s="128">
        <v>33.6</v>
      </c>
      <c r="P36" s="128">
        <v>0.8</v>
      </c>
      <c r="Q36" s="128">
        <v>51.6</v>
      </c>
      <c r="R36" s="128">
        <v>0</v>
      </c>
      <c r="S36" s="128">
        <v>0.01</v>
      </c>
      <c r="T36" s="128">
        <v>0</v>
      </c>
      <c r="U36" s="129" t="s">
        <v>64</v>
      </c>
      <c r="V36" s="129" t="s">
        <v>38</v>
      </c>
    </row>
    <row r="37" spans="1:22" ht="12.2" customHeight="1">
      <c r="A37" s="125" t="s">
        <v>37</v>
      </c>
      <c r="B37" s="126">
        <v>30</v>
      </c>
      <c r="C37" s="127">
        <v>2</v>
      </c>
      <c r="D37" s="127">
        <v>0.3</v>
      </c>
      <c r="E37" s="127">
        <v>12.7</v>
      </c>
      <c r="F37" s="127">
        <v>61.2</v>
      </c>
      <c r="G37" s="128">
        <v>0.05</v>
      </c>
      <c r="H37" s="128">
        <v>0</v>
      </c>
      <c r="I37" s="128">
        <v>0</v>
      </c>
      <c r="J37" s="128">
        <v>0.66</v>
      </c>
      <c r="K37" s="128">
        <v>0</v>
      </c>
      <c r="L37" s="128">
        <v>0.02</v>
      </c>
      <c r="M37" s="128">
        <v>5.4</v>
      </c>
      <c r="N37" s="128">
        <v>5.7</v>
      </c>
      <c r="O37" s="128">
        <v>26.1</v>
      </c>
      <c r="P37" s="128">
        <v>1.2</v>
      </c>
      <c r="Q37" s="128">
        <v>40.799999999999997</v>
      </c>
      <c r="R37" s="128">
        <v>1.68</v>
      </c>
      <c r="S37" s="128">
        <v>0</v>
      </c>
      <c r="T37" s="128">
        <v>0</v>
      </c>
      <c r="U37" s="129" t="s">
        <v>64</v>
      </c>
      <c r="V37" s="129" t="s">
        <v>38</v>
      </c>
    </row>
    <row r="38" spans="1:22" ht="21.6" customHeight="1">
      <c r="A38" s="130" t="s">
        <v>39</v>
      </c>
      <c r="B38" s="131">
        <f>SUM(B33:B37)</f>
        <v>570</v>
      </c>
      <c r="C38" s="124">
        <f t="shared" ref="C38:F38" si="8">SUM(C33:C37)</f>
        <v>21.133333333333336</v>
      </c>
      <c r="D38" s="124">
        <f t="shared" si="8"/>
        <v>23.366666666666667</v>
      </c>
      <c r="E38" s="124">
        <f t="shared" si="8"/>
        <v>77.400000000000006</v>
      </c>
      <c r="F38" s="124">
        <f t="shared" si="8"/>
        <v>652.80000000000007</v>
      </c>
      <c r="G38" s="124">
        <f t="shared" ref="G38:T38" si="9">SUM(G33:G37)</f>
        <v>0.50333333333333341</v>
      </c>
      <c r="H38" s="124">
        <f t="shared" si="9"/>
        <v>25.54</v>
      </c>
      <c r="I38" s="124">
        <f t="shared" si="9"/>
        <v>0.55666666666666675</v>
      </c>
      <c r="J38" s="124">
        <f t="shared" si="9"/>
        <v>1.98</v>
      </c>
      <c r="K38" s="124">
        <f t="shared" si="9"/>
        <v>7.0000000000000007E-2</v>
      </c>
      <c r="L38" s="124">
        <f t="shared" si="9"/>
        <v>0.24333333333333332</v>
      </c>
      <c r="M38" s="124">
        <f t="shared" si="9"/>
        <v>117.89</v>
      </c>
      <c r="N38" s="124">
        <f t="shared" si="9"/>
        <v>85.14</v>
      </c>
      <c r="O38" s="124">
        <f t="shared" si="9"/>
        <v>298.44000000000005</v>
      </c>
      <c r="P38" s="124">
        <f t="shared" si="9"/>
        <v>5.8</v>
      </c>
      <c r="Q38" s="124">
        <f t="shared" si="9"/>
        <v>1274.8499999999999</v>
      </c>
      <c r="R38" s="124">
        <f t="shared" si="9"/>
        <v>13.450000000000001</v>
      </c>
      <c r="S38" s="124">
        <f t="shared" si="9"/>
        <v>9.9999999999999992E-2</v>
      </c>
      <c r="T38" s="124">
        <f t="shared" si="9"/>
        <v>0</v>
      </c>
      <c r="U38" s="132"/>
      <c r="V38" s="132"/>
    </row>
    <row r="39" spans="1:22" ht="14.65" customHeight="1">
      <c r="A39" s="158" t="s">
        <v>40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</row>
    <row r="40" spans="1:22" s="138" customFormat="1" ht="12.2" customHeight="1">
      <c r="A40" s="133" t="s">
        <v>383</v>
      </c>
      <c r="B40" s="134">
        <v>100</v>
      </c>
      <c r="C40" s="135">
        <f>0.7*100/60</f>
        <v>1.1666666666666667</v>
      </c>
      <c r="D40" s="135">
        <f>0.1*100/60</f>
        <v>0.16666666666666666</v>
      </c>
      <c r="E40" s="135">
        <f>2.3*100/60</f>
        <v>3.833333333333333</v>
      </c>
      <c r="F40" s="135">
        <f>14.4*100/60</f>
        <v>24</v>
      </c>
      <c r="G40" s="136">
        <f>0.04*100/60</f>
        <v>6.6666666666666666E-2</v>
      </c>
      <c r="H40" s="136">
        <f>15*100/60</f>
        <v>25</v>
      </c>
      <c r="I40" s="136">
        <f>0.1*100/60</f>
        <v>0.16666666666666666</v>
      </c>
      <c r="J40" s="136">
        <f>0.23*100/60</f>
        <v>0.38333333333333336</v>
      </c>
      <c r="K40" s="136">
        <f>0.1*100/60</f>
        <v>0.16666666666666666</v>
      </c>
      <c r="L40" s="136">
        <f>0.02*100/60</f>
        <v>3.3333333333333333E-2</v>
      </c>
      <c r="M40" s="136">
        <f>8.4*100/60</f>
        <v>14</v>
      </c>
      <c r="N40" s="136">
        <f>12*100/60</f>
        <v>20</v>
      </c>
      <c r="O40" s="136">
        <f>15.6*100/60</f>
        <v>26</v>
      </c>
      <c r="P40" s="136">
        <f>0.6*100/60</f>
        <v>1</v>
      </c>
      <c r="Q40" s="136">
        <f>174*100/60</f>
        <v>290</v>
      </c>
      <c r="R40" s="136">
        <v>1.2</v>
      </c>
      <c r="S40" s="136">
        <v>0</v>
      </c>
      <c r="T40" s="136">
        <v>0</v>
      </c>
      <c r="U40" s="137" t="s">
        <v>379</v>
      </c>
      <c r="V40" s="137" t="s">
        <v>54</v>
      </c>
    </row>
    <row r="41" spans="1:22" ht="12.2" customHeight="1">
      <c r="A41" s="125" t="s">
        <v>65</v>
      </c>
      <c r="B41" s="126">
        <v>250</v>
      </c>
      <c r="C41" s="127">
        <v>3.8</v>
      </c>
      <c r="D41" s="127">
        <v>5.9</v>
      </c>
      <c r="E41" s="127">
        <v>15.5</v>
      </c>
      <c r="F41" s="127">
        <v>134</v>
      </c>
      <c r="G41" s="128">
        <v>0.08</v>
      </c>
      <c r="H41" s="128">
        <v>6.88</v>
      </c>
      <c r="I41" s="128">
        <v>0.23</v>
      </c>
      <c r="J41" s="128">
        <v>2.2999999999999998</v>
      </c>
      <c r="K41" s="128">
        <v>0</v>
      </c>
      <c r="L41" s="128">
        <v>0.06</v>
      </c>
      <c r="M41" s="128">
        <v>61.41</v>
      </c>
      <c r="N41" s="128">
        <v>33.33</v>
      </c>
      <c r="O41" s="128">
        <v>90.25</v>
      </c>
      <c r="P41" s="128">
        <v>1.62</v>
      </c>
      <c r="Q41" s="128">
        <v>454.97</v>
      </c>
      <c r="R41" s="128">
        <v>4.93</v>
      </c>
      <c r="S41" s="128">
        <v>0.03</v>
      </c>
      <c r="T41" s="128">
        <v>0</v>
      </c>
      <c r="U41" s="129" t="s">
        <v>66</v>
      </c>
      <c r="V41" s="129" t="s">
        <v>29</v>
      </c>
    </row>
    <row r="42" spans="1:22" ht="12.2" customHeight="1">
      <c r="A42" s="125" t="s">
        <v>67</v>
      </c>
      <c r="B42" s="126">
        <v>200</v>
      </c>
      <c r="C42" s="127">
        <v>13.1</v>
      </c>
      <c r="D42" s="127">
        <v>20.2</v>
      </c>
      <c r="E42" s="127">
        <v>41.8</v>
      </c>
      <c r="F42" s="127">
        <v>438.9</v>
      </c>
      <c r="G42" s="128">
        <v>0.09</v>
      </c>
      <c r="H42" s="128">
        <v>2.39</v>
      </c>
      <c r="I42" s="128">
        <v>0.3</v>
      </c>
      <c r="J42" s="128">
        <v>2.84</v>
      </c>
      <c r="K42" s="128">
        <v>0.06</v>
      </c>
      <c r="L42" s="128">
        <v>0.15</v>
      </c>
      <c r="M42" s="128">
        <v>24.57</v>
      </c>
      <c r="N42" s="128">
        <v>42.45</v>
      </c>
      <c r="O42" s="128">
        <v>206.02</v>
      </c>
      <c r="P42" s="128">
        <v>1.98</v>
      </c>
      <c r="Q42" s="128">
        <v>309.95999999999998</v>
      </c>
      <c r="R42" s="128">
        <v>7.24</v>
      </c>
      <c r="S42" s="128">
        <v>0.13</v>
      </c>
      <c r="T42" s="128">
        <v>0.02</v>
      </c>
      <c r="U42" s="129" t="s">
        <v>68</v>
      </c>
      <c r="V42" s="129" t="s">
        <v>29</v>
      </c>
    </row>
    <row r="43" spans="1:22" ht="12.2" customHeight="1">
      <c r="A43" s="125" t="s">
        <v>69</v>
      </c>
      <c r="B43" s="126">
        <v>180</v>
      </c>
      <c r="C43" s="127">
        <f>6.4*180/220</f>
        <v>5.2363636363636363</v>
      </c>
      <c r="D43" s="127">
        <f>5.5*180/220</f>
        <v>4.5</v>
      </c>
      <c r="E43" s="127">
        <f>8.8*180/220</f>
        <v>7.2000000000000011</v>
      </c>
      <c r="F43" s="127">
        <f>116.6*180/220</f>
        <v>95.4</v>
      </c>
      <c r="G43" s="128">
        <v>0.09</v>
      </c>
      <c r="H43" s="128">
        <v>1.54</v>
      </c>
      <c r="I43" s="128">
        <v>0.06</v>
      </c>
      <c r="J43" s="128">
        <v>0.15</v>
      </c>
      <c r="K43" s="128">
        <v>0</v>
      </c>
      <c r="L43" s="128">
        <v>0.37</v>
      </c>
      <c r="M43" s="128">
        <v>264</v>
      </c>
      <c r="N43" s="128">
        <v>30.8</v>
      </c>
      <c r="O43" s="128">
        <v>209</v>
      </c>
      <c r="P43" s="128">
        <v>0.22</v>
      </c>
      <c r="Q43" s="128">
        <v>321.2</v>
      </c>
      <c r="R43" s="128">
        <v>19.8</v>
      </c>
      <c r="S43" s="128">
        <v>0.04</v>
      </c>
      <c r="T43" s="128">
        <v>0</v>
      </c>
      <c r="U43" s="129" t="s">
        <v>70</v>
      </c>
      <c r="V43" s="129" t="s">
        <v>29</v>
      </c>
    </row>
    <row r="44" spans="1:22" ht="12.2" customHeight="1">
      <c r="A44" s="125" t="s">
        <v>50</v>
      </c>
      <c r="B44" s="126">
        <v>50</v>
      </c>
      <c r="C44" s="127">
        <v>3.8</v>
      </c>
      <c r="D44" s="127">
        <v>0.3</v>
      </c>
      <c r="E44" s="127">
        <v>25.1</v>
      </c>
      <c r="F44" s="127">
        <v>118.4</v>
      </c>
      <c r="G44" s="128">
        <v>0.08</v>
      </c>
      <c r="H44" s="128">
        <v>0</v>
      </c>
      <c r="I44" s="128">
        <v>0</v>
      </c>
      <c r="J44" s="128">
        <v>0.98</v>
      </c>
      <c r="K44" s="128">
        <v>0</v>
      </c>
      <c r="L44" s="128">
        <v>0.03</v>
      </c>
      <c r="M44" s="128">
        <v>11.5</v>
      </c>
      <c r="N44" s="128">
        <v>16.5</v>
      </c>
      <c r="O44" s="128">
        <v>42</v>
      </c>
      <c r="P44" s="128">
        <v>1</v>
      </c>
      <c r="Q44" s="128">
        <v>64.5</v>
      </c>
      <c r="R44" s="128">
        <v>0</v>
      </c>
      <c r="S44" s="128">
        <v>0.01</v>
      </c>
      <c r="T44" s="128">
        <v>0</v>
      </c>
      <c r="U44" s="129" t="s">
        <v>64</v>
      </c>
      <c r="V44" s="129" t="s">
        <v>38</v>
      </c>
    </row>
    <row r="45" spans="1:22" ht="12.2" customHeight="1">
      <c r="A45" s="125" t="s">
        <v>37</v>
      </c>
      <c r="B45" s="126">
        <v>50</v>
      </c>
      <c r="C45" s="127">
        <v>3.3</v>
      </c>
      <c r="D45" s="127">
        <v>0.4</v>
      </c>
      <c r="E45" s="127">
        <v>21.2</v>
      </c>
      <c r="F45" s="127">
        <v>102</v>
      </c>
      <c r="G45" s="128">
        <v>0.09</v>
      </c>
      <c r="H45" s="128">
        <v>0</v>
      </c>
      <c r="I45" s="128">
        <v>0</v>
      </c>
      <c r="J45" s="128">
        <v>1.1000000000000001</v>
      </c>
      <c r="K45" s="128">
        <v>0</v>
      </c>
      <c r="L45" s="128">
        <v>0.04</v>
      </c>
      <c r="M45" s="128">
        <v>9</v>
      </c>
      <c r="N45" s="128">
        <v>9.5</v>
      </c>
      <c r="O45" s="128">
        <v>43.5</v>
      </c>
      <c r="P45" s="128">
        <v>2</v>
      </c>
      <c r="Q45" s="128">
        <v>68</v>
      </c>
      <c r="R45" s="128">
        <v>2.8</v>
      </c>
      <c r="S45" s="128">
        <v>0</v>
      </c>
      <c r="T45" s="128">
        <v>0</v>
      </c>
      <c r="U45" s="129" t="s">
        <v>64</v>
      </c>
      <c r="V45" s="129" t="s">
        <v>38</v>
      </c>
    </row>
    <row r="46" spans="1:22" ht="21.6" customHeight="1">
      <c r="A46" s="130" t="s">
        <v>39</v>
      </c>
      <c r="B46" s="131">
        <f>SUM(B40:B45)</f>
        <v>830</v>
      </c>
      <c r="C46" s="124">
        <f t="shared" ref="C46:F46" si="10">SUM(C40:C45)</f>
        <v>30.403030303030306</v>
      </c>
      <c r="D46" s="124">
        <f t="shared" si="10"/>
        <v>31.466666666666665</v>
      </c>
      <c r="E46" s="124">
        <f t="shared" si="10"/>
        <v>114.63333333333334</v>
      </c>
      <c r="F46" s="124">
        <f t="shared" si="10"/>
        <v>912.69999999999993</v>
      </c>
      <c r="G46" s="124">
        <f t="shared" ref="G46:T46" si="11">SUM(G40:G45)</f>
        <v>0.4966666666666667</v>
      </c>
      <c r="H46" s="124">
        <f t="shared" si="11"/>
        <v>35.809999999999995</v>
      </c>
      <c r="I46" s="124">
        <f t="shared" si="11"/>
        <v>0.7566666666666666</v>
      </c>
      <c r="J46" s="124">
        <f t="shared" si="11"/>
        <v>7.7533333333333339</v>
      </c>
      <c r="K46" s="124">
        <f t="shared" si="11"/>
        <v>0.22666666666666666</v>
      </c>
      <c r="L46" s="124">
        <f t="shared" si="11"/>
        <v>0.68333333333333335</v>
      </c>
      <c r="M46" s="124">
        <f t="shared" si="11"/>
        <v>384.48</v>
      </c>
      <c r="N46" s="124">
        <f t="shared" si="11"/>
        <v>152.57999999999998</v>
      </c>
      <c r="O46" s="124">
        <f t="shared" si="11"/>
        <v>616.77</v>
      </c>
      <c r="P46" s="124">
        <f t="shared" si="11"/>
        <v>7.8199999999999994</v>
      </c>
      <c r="Q46" s="124">
        <f t="shared" si="11"/>
        <v>1508.63</v>
      </c>
      <c r="R46" s="124">
        <f t="shared" si="11"/>
        <v>35.97</v>
      </c>
      <c r="S46" s="124">
        <f t="shared" si="11"/>
        <v>0.21000000000000002</v>
      </c>
      <c r="T46" s="124">
        <f t="shared" si="11"/>
        <v>0.02</v>
      </c>
      <c r="U46" s="132"/>
      <c r="V46" s="132"/>
    </row>
    <row r="47" spans="1:22" ht="14.65" customHeight="1">
      <c r="A47" s="158" t="s">
        <v>51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</row>
    <row r="48" spans="1:22" ht="12.2" customHeight="1">
      <c r="A48" s="125" t="s">
        <v>71</v>
      </c>
      <c r="B48" s="126">
        <v>200</v>
      </c>
      <c r="C48" s="127">
        <v>7.9</v>
      </c>
      <c r="D48" s="127">
        <v>13.6</v>
      </c>
      <c r="E48" s="127">
        <v>35.6</v>
      </c>
      <c r="F48" s="127">
        <v>311.89999999999998</v>
      </c>
      <c r="G48" s="128">
        <v>0.17</v>
      </c>
      <c r="H48" s="128">
        <v>16.989999999999998</v>
      </c>
      <c r="I48" s="128">
        <v>0.83</v>
      </c>
      <c r="J48" s="128">
        <v>1.49</v>
      </c>
      <c r="K48" s="128">
        <v>0.45</v>
      </c>
      <c r="L48" s="128">
        <v>0.17</v>
      </c>
      <c r="M48" s="128">
        <v>66.84</v>
      </c>
      <c r="N48" s="128">
        <v>56.08</v>
      </c>
      <c r="O48" s="128">
        <v>156.30000000000001</v>
      </c>
      <c r="P48" s="128">
        <v>2.85</v>
      </c>
      <c r="Q48" s="128">
        <v>801.72</v>
      </c>
      <c r="R48" s="128">
        <v>10.65</v>
      </c>
      <c r="S48" s="128">
        <v>0.06</v>
      </c>
      <c r="T48" s="128">
        <v>0</v>
      </c>
      <c r="U48" s="129" t="s">
        <v>72</v>
      </c>
      <c r="V48" s="129" t="s">
        <v>62</v>
      </c>
    </row>
    <row r="49" spans="1:22" ht="12.2" customHeight="1">
      <c r="A49" s="125" t="s">
        <v>73</v>
      </c>
      <c r="B49" s="126">
        <v>180</v>
      </c>
      <c r="C49" s="127">
        <v>0.2</v>
      </c>
      <c r="D49" s="127">
        <v>0</v>
      </c>
      <c r="E49" s="127">
        <v>7.5</v>
      </c>
      <c r="F49" s="127">
        <v>32.1</v>
      </c>
      <c r="G49" s="128">
        <v>0</v>
      </c>
      <c r="H49" s="128">
        <v>1.05</v>
      </c>
      <c r="I49" s="128">
        <v>0</v>
      </c>
      <c r="J49" s="128">
        <v>0</v>
      </c>
      <c r="K49" s="128">
        <v>0</v>
      </c>
      <c r="L49" s="128">
        <v>0.01</v>
      </c>
      <c r="M49" s="128">
        <v>13.85</v>
      </c>
      <c r="N49" s="128">
        <v>5.9</v>
      </c>
      <c r="O49" s="128">
        <v>7.93</v>
      </c>
      <c r="P49" s="128">
        <v>0.73</v>
      </c>
      <c r="Q49" s="128">
        <v>33.36</v>
      </c>
      <c r="R49" s="128">
        <v>0</v>
      </c>
      <c r="S49" s="128">
        <v>0</v>
      </c>
      <c r="T49" s="128">
        <v>0</v>
      </c>
      <c r="U49" s="129" t="s">
        <v>74</v>
      </c>
      <c r="V49" s="129" t="s">
        <v>29</v>
      </c>
    </row>
    <row r="50" spans="1:22" ht="12.2" customHeight="1">
      <c r="A50" s="125" t="s">
        <v>37</v>
      </c>
      <c r="B50" s="126">
        <v>20</v>
      </c>
      <c r="C50" s="127">
        <v>1.1000000000000001</v>
      </c>
      <c r="D50" s="127">
        <v>0.2</v>
      </c>
      <c r="E50" s="127">
        <v>9.9</v>
      </c>
      <c r="F50" s="127">
        <v>46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8">
        <v>0</v>
      </c>
      <c r="U50" s="129" t="s">
        <v>64</v>
      </c>
      <c r="V50" s="129" t="s">
        <v>38</v>
      </c>
    </row>
    <row r="51" spans="1:22" ht="12.2" customHeight="1">
      <c r="A51" s="130" t="s">
        <v>39</v>
      </c>
      <c r="B51" s="131">
        <f>SUM(B48:B50)</f>
        <v>400</v>
      </c>
      <c r="C51" s="124">
        <f t="shared" ref="C51:F51" si="12">SUM(C48:C50)</f>
        <v>9.1999999999999993</v>
      </c>
      <c r="D51" s="124">
        <f t="shared" si="12"/>
        <v>13.799999999999999</v>
      </c>
      <c r="E51" s="124">
        <f t="shared" si="12"/>
        <v>53</v>
      </c>
      <c r="F51" s="124">
        <f t="shared" si="12"/>
        <v>390</v>
      </c>
      <c r="G51" s="124">
        <f t="shared" ref="G51:T51" si="13">SUM(G48:G50)</f>
        <v>0.17</v>
      </c>
      <c r="H51" s="124">
        <f t="shared" si="13"/>
        <v>18.04</v>
      </c>
      <c r="I51" s="124">
        <f t="shared" si="13"/>
        <v>0.83</v>
      </c>
      <c r="J51" s="124">
        <f t="shared" si="13"/>
        <v>1.49</v>
      </c>
      <c r="K51" s="124">
        <f t="shared" si="13"/>
        <v>0.45</v>
      </c>
      <c r="L51" s="124">
        <f t="shared" si="13"/>
        <v>0.18000000000000002</v>
      </c>
      <c r="M51" s="124">
        <f t="shared" si="13"/>
        <v>80.69</v>
      </c>
      <c r="N51" s="124">
        <f t="shared" si="13"/>
        <v>61.98</v>
      </c>
      <c r="O51" s="124">
        <f t="shared" si="13"/>
        <v>164.23000000000002</v>
      </c>
      <c r="P51" s="124">
        <f t="shared" si="13"/>
        <v>3.58</v>
      </c>
      <c r="Q51" s="124">
        <f t="shared" si="13"/>
        <v>835.08</v>
      </c>
      <c r="R51" s="124">
        <f t="shared" si="13"/>
        <v>10.65</v>
      </c>
      <c r="S51" s="124">
        <f t="shared" si="13"/>
        <v>0.06</v>
      </c>
      <c r="T51" s="124">
        <f t="shared" si="13"/>
        <v>0</v>
      </c>
      <c r="U51" s="132"/>
      <c r="V51" s="132"/>
    </row>
    <row r="52" spans="1:22" ht="21.6" customHeight="1">
      <c r="A52" s="157" t="s">
        <v>57</v>
      </c>
      <c r="B52" s="157"/>
      <c r="C52" s="140">
        <f>C51+C46+C38</f>
        <v>60.736363636363649</v>
      </c>
      <c r="D52" s="140">
        <f t="shared" ref="D52:F52" si="14">D51+D46+D38</f>
        <v>68.633333333333326</v>
      </c>
      <c r="E52" s="140">
        <f t="shared" si="14"/>
        <v>245.03333333333333</v>
      </c>
      <c r="F52" s="140">
        <f t="shared" si="14"/>
        <v>1955.5</v>
      </c>
      <c r="G52" s="140">
        <f t="shared" ref="G52:T52" si="15">G51+G46+G38</f>
        <v>1.1700000000000002</v>
      </c>
      <c r="H52" s="140">
        <f t="shared" si="15"/>
        <v>79.389999999999986</v>
      </c>
      <c r="I52" s="140">
        <f t="shared" si="15"/>
        <v>2.1433333333333331</v>
      </c>
      <c r="J52" s="140">
        <f t="shared" si="15"/>
        <v>11.223333333333334</v>
      </c>
      <c r="K52" s="140">
        <f t="shared" si="15"/>
        <v>0.74666666666666659</v>
      </c>
      <c r="L52" s="140">
        <f t="shared" si="15"/>
        <v>1.1066666666666667</v>
      </c>
      <c r="M52" s="140">
        <f t="shared" si="15"/>
        <v>583.06000000000006</v>
      </c>
      <c r="N52" s="140">
        <f t="shared" si="15"/>
        <v>299.7</v>
      </c>
      <c r="O52" s="140">
        <f t="shared" si="15"/>
        <v>1079.44</v>
      </c>
      <c r="P52" s="140">
        <f t="shared" si="15"/>
        <v>17.2</v>
      </c>
      <c r="Q52" s="140">
        <f t="shared" si="15"/>
        <v>3618.56</v>
      </c>
      <c r="R52" s="140">
        <f t="shared" si="15"/>
        <v>60.07</v>
      </c>
      <c r="S52" s="140">
        <f t="shared" si="15"/>
        <v>0.37</v>
      </c>
      <c r="T52" s="140">
        <f t="shared" si="15"/>
        <v>0.02</v>
      </c>
      <c r="U52" s="132"/>
      <c r="V52" s="132"/>
    </row>
    <row r="53" spans="1:22" ht="1.1499999999999999" customHeight="1"/>
    <row r="54" spans="1:22" ht="28.35" customHeight="1">
      <c r="A54" s="160" t="s">
        <v>75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</row>
    <row r="55" spans="1:22" ht="13.35" customHeight="1">
      <c r="A55" s="162" t="s">
        <v>1</v>
      </c>
      <c r="B55" s="159" t="s">
        <v>2</v>
      </c>
      <c r="C55" s="161" t="s">
        <v>3</v>
      </c>
      <c r="D55" s="161"/>
      <c r="E55" s="161"/>
      <c r="F55" s="163" t="s">
        <v>4</v>
      </c>
      <c r="G55" s="161" t="s">
        <v>5</v>
      </c>
      <c r="H55" s="161"/>
      <c r="I55" s="161"/>
      <c r="J55" s="161"/>
      <c r="K55" s="161"/>
      <c r="L55" s="161"/>
      <c r="M55" s="161" t="s">
        <v>6</v>
      </c>
      <c r="N55" s="161"/>
      <c r="O55" s="161"/>
      <c r="P55" s="161"/>
      <c r="Q55" s="161"/>
      <c r="R55" s="161"/>
      <c r="S55" s="161"/>
      <c r="T55" s="161"/>
      <c r="U55" s="159" t="s">
        <v>7</v>
      </c>
      <c r="V55" s="159" t="s">
        <v>8</v>
      </c>
    </row>
    <row r="56" spans="1:22" ht="26.65" customHeight="1">
      <c r="A56" s="162"/>
      <c r="B56" s="159"/>
      <c r="C56" s="124" t="s">
        <v>9</v>
      </c>
      <c r="D56" s="124" t="s">
        <v>10</v>
      </c>
      <c r="E56" s="124" t="s">
        <v>11</v>
      </c>
      <c r="F56" s="163"/>
      <c r="G56" s="124" t="s">
        <v>12</v>
      </c>
      <c r="H56" s="124" t="s">
        <v>13</v>
      </c>
      <c r="I56" s="124" t="s">
        <v>14</v>
      </c>
      <c r="J56" s="124" t="s">
        <v>15</v>
      </c>
      <c r="K56" s="124" t="s">
        <v>16</v>
      </c>
      <c r="L56" s="124" t="s">
        <v>17</v>
      </c>
      <c r="M56" s="124" t="s">
        <v>18</v>
      </c>
      <c r="N56" s="124" t="s">
        <v>19</v>
      </c>
      <c r="O56" s="124" t="s">
        <v>20</v>
      </c>
      <c r="P56" s="124" t="s">
        <v>21</v>
      </c>
      <c r="Q56" s="124" t="s">
        <v>22</v>
      </c>
      <c r="R56" s="124" t="s">
        <v>23</v>
      </c>
      <c r="S56" s="124" t="s">
        <v>24</v>
      </c>
      <c r="T56" s="124" t="s">
        <v>25</v>
      </c>
      <c r="U56" s="159"/>
      <c r="V56" s="159"/>
    </row>
    <row r="57" spans="1:22" ht="14.65" customHeight="1">
      <c r="A57" s="158" t="s">
        <v>26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</row>
    <row r="58" spans="1:22" s="138" customFormat="1" ht="12.2" customHeight="1">
      <c r="A58" s="133" t="s">
        <v>384</v>
      </c>
      <c r="B58" s="134">
        <v>100</v>
      </c>
      <c r="C58" s="135">
        <f>0.5*100/60</f>
        <v>0.83333333333333337</v>
      </c>
      <c r="D58" s="135">
        <f>0.1*100/60</f>
        <v>0.16666666666666666</v>
      </c>
      <c r="E58" s="135">
        <f>1.5*100/60</f>
        <v>2.5</v>
      </c>
      <c r="F58" s="135">
        <f>8.4*100/60</f>
        <v>14</v>
      </c>
      <c r="G58" s="136">
        <f>0.02*100/60</f>
        <v>3.3333333333333333E-2</v>
      </c>
      <c r="H58" s="136">
        <f>6*100/60</f>
        <v>10</v>
      </c>
      <c r="I58" s="136">
        <f>0.01*100/60</f>
        <v>1.6666666666666666E-2</v>
      </c>
      <c r="J58" s="136">
        <f>0.06*100/60</f>
        <v>0.1</v>
      </c>
      <c r="K58" s="136">
        <v>0</v>
      </c>
      <c r="L58" s="136">
        <f>0.02*100/60</f>
        <v>3.3333333333333333E-2</v>
      </c>
      <c r="M58" s="136">
        <f>13.8*100/60</f>
        <v>23</v>
      </c>
      <c r="N58" s="136">
        <f>8.4*100/60</f>
        <v>14</v>
      </c>
      <c r="O58" s="136">
        <f>25.2*100/60</f>
        <v>42</v>
      </c>
      <c r="P58" s="136">
        <f>0.6*100/60</f>
        <v>1</v>
      </c>
      <c r="Q58" s="136">
        <v>84.6</v>
      </c>
      <c r="R58" s="136">
        <v>1.8</v>
      </c>
      <c r="S58" s="136">
        <v>0.01</v>
      </c>
      <c r="T58" s="136">
        <v>0</v>
      </c>
      <c r="U58" s="137" t="s">
        <v>379</v>
      </c>
      <c r="V58" s="137" t="s">
        <v>54</v>
      </c>
    </row>
    <row r="59" spans="1:22" s="119" customFormat="1" ht="12.2" customHeight="1">
      <c r="A59" s="141" t="s">
        <v>371</v>
      </c>
      <c r="B59" s="142">
        <v>180</v>
      </c>
      <c r="C59" s="143">
        <v>5.7</v>
      </c>
      <c r="D59" s="143">
        <f>5.3*180/150</f>
        <v>6.36</v>
      </c>
      <c r="E59" s="143">
        <v>23.4</v>
      </c>
      <c r="F59" s="143">
        <v>221.9</v>
      </c>
      <c r="G59" s="143">
        <v>0.11</v>
      </c>
      <c r="H59" s="143">
        <v>9.23</v>
      </c>
      <c r="I59" s="143">
        <v>0.03</v>
      </c>
      <c r="J59" s="143">
        <v>0.23</v>
      </c>
      <c r="K59" s="143">
        <v>0.08</v>
      </c>
      <c r="L59" s="143">
        <v>0.12</v>
      </c>
      <c r="M59" s="143">
        <v>64.98</v>
      </c>
      <c r="N59" s="143">
        <v>29.55</v>
      </c>
      <c r="O59" s="143">
        <v>94.12</v>
      </c>
      <c r="P59" s="143">
        <v>1.1100000000000001</v>
      </c>
      <c r="Q59" s="143">
        <v>707.71</v>
      </c>
      <c r="R59" s="143">
        <v>9.6999999999999993</v>
      </c>
      <c r="S59" s="143">
        <v>0.03</v>
      </c>
      <c r="T59" s="143">
        <v>0</v>
      </c>
      <c r="U59" s="144">
        <v>313</v>
      </c>
      <c r="V59" s="144">
        <v>2017</v>
      </c>
    </row>
    <row r="60" spans="1:22" s="119" customFormat="1" ht="12.2" customHeight="1">
      <c r="A60" s="141" t="s">
        <v>372</v>
      </c>
      <c r="B60" s="142">
        <v>120</v>
      </c>
      <c r="C60" s="143">
        <v>12.8</v>
      </c>
      <c r="D60" s="143">
        <v>11.6</v>
      </c>
      <c r="E60" s="143">
        <v>18.3</v>
      </c>
      <c r="F60" s="143">
        <v>195.1</v>
      </c>
      <c r="G60" s="143">
        <v>0.14000000000000001</v>
      </c>
      <c r="H60" s="143">
        <v>9.77</v>
      </c>
      <c r="I60" s="143">
        <v>4.63</v>
      </c>
      <c r="J60" s="143">
        <v>3.43</v>
      </c>
      <c r="K60" s="143">
        <v>0</v>
      </c>
      <c r="L60" s="143">
        <v>1.1299999999999999</v>
      </c>
      <c r="M60" s="143">
        <v>5.66</v>
      </c>
      <c r="N60" s="143">
        <v>10.66</v>
      </c>
      <c r="O60" s="143">
        <v>186</v>
      </c>
      <c r="P60" s="143">
        <v>4.1399999999999997</v>
      </c>
      <c r="Q60" s="143">
        <v>204.98</v>
      </c>
      <c r="R60" s="143">
        <v>4.66</v>
      </c>
      <c r="S60" s="143">
        <v>0.14000000000000001</v>
      </c>
      <c r="T60" s="143">
        <v>0.02</v>
      </c>
      <c r="U60" s="144">
        <v>255</v>
      </c>
      <c r="V60" s="144">
        <v>2017</v>
      </c>
    </row>
    <row r="61" spans="1:22" ht="12.2" customHeight="1">
      <c r="A61" s="125" t="s">
        <v>78</v>
      </c>
      <c r="B61" s="126">
        <v>200</v>
      </c>
      <c r="C61" s="127">
        <v>0</v>
      </c>
      <c r="D61" s="127">
        <v>0</v>
      </c>
      <c r="E61" s="127">
        <v>7.7</v>
      </c>
      <c r="F61" s="127">
        <v>31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8">
        <v>9.14</v>
      </c>
      <c r="N61" s="128">
        <v>2</v>
      </c>
      <c r="O61" s="128">
        <v>0</v>
      </c>
      <c r="P61" s="128">
        <v>0</v>
      </c>
      <c r="Q61" s="128">
        <v>0.91</v>
      </c>
      <c r="R61" s="128">
        <v>0</v>
      </c>
      <c r="S61" s="128">
        <v>0</v>
      </c>
      <c r="T61" s="128">
        <v>0</v>
      </c>
      <c r="U61" s="129" t="s">
        <v>79</v>
      </c>
      <c r="V61" s="129" t="s">
        <v>29</v>
      </c>
    </row>
    <row r="62" spans="1:22" ht="12.2" customHeight="1">
      <c r="A62" s="125" t="s">
        <v>50</v>
      </c>
      <c r="B62" s="126">
        <v>20</v>
      </c>
      <c r="C62" s="127">
        <v>1.5</v>
      </c>
      <c r="D62" s="127">
        <v>0.1</v>
      </c>
      <c r="E62" s="127">
        <v>10</v>
      </c>
      <c r="F62" s="127">
        <v>47.4</v>
      </c>
      <c r="G62" s="128">
        <v>0.03</v>
      </c>
      <c r="H62" s="128">
        <v>0</v>
      </c>
      <c r="I62" s="128">
        <v>0</v>
      </c>
      <c r="J62" s="128">
        <v>0.39</v>
      </c>
      <c r="K62" s="128">
        <v>0</v>
      </c>
      <c r="L62" s="128">
        <v>0.01</v>
      </c>
      <c r="M62" s="128">
        <v>4.5999999999999996</v>
      </c>
      <c r="N62" s="128">
        <v>6.6</v>
      </c>
      <c r="O62" s="128">
        <v>16.8</v>
      </c>
      <c r="P62" s="128">
        <v>0.4</v>
      </c>
      <c r="Q62" s="128">
        <v>25.8</v>
      </c>
      <c r="R62" s="128">
        <v>0</v>
      </c>
      <c r="S62" s="128">
        <v>0</v>
      </c>
      <c r="T62" s="128">
        <v>0</v>
      </c>
      <c r="U62" s="129" t="s">
        <v>64</v>
      </c>
      <c r="V62" s="129" t="s">
        <v>38</v>
      </c>
    </row>
    <row r="63" spans="1:22" ht="12.2" customHeight="1">
      <c r="A63" s="125" t="s">
        <v>37</v>
      </c>
      <c r="B63" s="126">
        <v>30</v>
      </c>
      <c r="C63" s="127">
        <v>2</v>
      </c>
      <c r="D63" s="127">
        <v>0.3</v>
      </c>
      <c r="E63" s="127">
        <v>12.7</v>
      </c>
      <c r="F63" s="127">
        <v>61.2</v>
      </c>
      <c r="G63" s="129" t="s">
        <v>64</v>
      </c>
      <c r="H63" s="128">
        <v>0</v>
      </c>
      <c r="I63" s="128">
        <v>0</v>
      </c>
      <c r="J63" s="128">
        <v>0.44</v>
      </c>
      <c r="K63" s="128">
        <v>0</v>
      </c>
      <c r="L63" s="128">
        <v>0.02</v>
      </c>
      <c r="M63" s="128">
        <v>3.6</v>
      </c>
      <c r="N63" s="128">
        <v>3.8</v>
      </c>
      <c r="O63" s="128">
        <v>17.399999999999999</v>
      </c>
      <c r="P63" s="128">
        <v>0.8</v>
      </c>
      <c r="Q63" s="128">
        <v>27.2</v>
      </c>
      <c r="R63" s="128">
        <v>1.1200000000000001</v>
      </c>
      <c r="S63" s="128">
        <v>0</v>
      </c>
      <c r="T63" s="128">
        <v>0</v>
      </c>
      <c r="U63" s="129" t="s">
        <v>64</v>
      </c>
      <c r="V63" s="129" t="s">
        <v>32</v>
      </c>
    </row>
    <row r="64" spans="1:22" ht="21.6" customHeight="1">
      <c r="A64" s="130" t="s">
        <v>39</v>
      </c>
      <c r="B64" s="131">
        <f>SUM(B58:B63)</f>
        <v>650</v>
      </c>
      <c r="C64" s="124">
        <f t="shared" ref="C64:F64" si="16">SUM(C58:C63)</f>
        <v>22.833333333333336</v>
      </c>
      <c r="D64" s="124">
        <f t="shared" si="16"/>
        <v>18.526666666666667</v>
      </c>
      <c r="E64" s="124">
        <f t="shared" si="16"/>
        <v>74.600000000000009</v>
      </c>
      <c r="F64" s="124">
        <f t="shared" si="16"/>
        <v>570.6</v>
      </c>
      <c r="G64" s="124">
        <f t="shared" ref="G64:T64" si="17">SUM(G58:G63)</f>
        <v>0.31333333333333335</v>
      </c>
      <c r="H64" s="124">
        <f t="shared" si="17"/>
        <v>29</v>
      </c>
      <c r="I64" s="124">
        <f t="shared" si="17"/>
        <v>4.6766666666666667</v>
      </c>
      <c r="J64" s="124">
        <f t="shared" si="17"/>
        <v>4.5900000000000007</v>
      </c>
      <c r="K64" s="124">
        <f t="shared" si="17"/>
        <v>0.08</v>
      </c>
      <c r="L64" s="124">
        <f t="shared" si="17"/>
        <v>1.3133333333333332</v>
      </c>
      <c r="M64" s="124">
        <f t="shared" si="17"/>
        <v>110.97999999999999</v>
      </c>
      <c r="N64" s="124">
        <f t="shared" si="17"/>
        <v>66.61</v>
      </c>
      <c r="O64" s="124">
        <f t="shared" si="17"/>
        <v>356.32</v>
      </c>
      <c r="P64" s="124">
        <f t="shared" si="17"/>
        <v>7.45</v>
      </c>
      <c r="Q64" s="124">
        <f t="shared" si="17"/>
        <v>1051.2</v>
      </c>
      <c r="R64" s="124">
        <f t="shared" si="17"/>
        <v>17.28</v>
      </c>
      <c r="S64" s="124">
        <f t="shared" si="17"/>
        <v>0.18000000000000002</v>
      </c>
      <c r="T64" s="124">
        <f t="shared" si="17"/>
        <v>0.02</v>
      </c>
      <c r="U64" s="132"/>
      <c r="V64" s="132"/>
    </row>
    <row r="65" spans="1:22" ht="14.65" customHeight="1">
      <c r="A65" s="158" t="s">
        <v>40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</row>
    <row r="66" spans="1:22" ht="12.2" customHeight="1">
      <c r="A66" s="125" t="s">
        <v>80</v>
      </c>
      <c r="B66" s="126">
        <v>120</v>
      </c>
      <c r="C66" s="127">
        <v>0.5</v>
      </c>
      <c r="D66" s="127">
        <v>0.5</v>
      </c>
      <c r="E66" s="127">
        <v>11.8</v>
      </c>
      <c r="F66" s="127">
        <v>56.4</v>
      </c>
      <c r="G66" s="128">
        <v>0.04</v>
      </c>
      <c r="H66" s="128">
        <v>12</v>
      </c>
      <c r="I66" s="128">
        <v>0.01</v>
      </c>
      <c r="J66" s="128">
        <v>0.76</v>
      </c>
      <c r="K66" s="128">
        <v>0</v>
      </c>
      <c r="L66" s="128">
        <v>0.02</v>
      </c>
      <c r="M66" s="128">
        <v>19.2</v>
      </c>
      <c r="N66" s="128">
        <v>9.6</v>
      </c>
      <c r="O66" s="128">
        <v>13.2</v>
      </c>
      <c r="P66" s="128">
        <v>2.64</v>
      </c>
      <c r="Q66" s="128">
        <v>333.6</v>
      </c>
      <c r="R66" s="128">
        <v>2.4</v>
      </c>
      <c r="S66" s="128">
        <v>0.01</v>
      </c>
      <c r="T66" s="128">
        <v>0</v>
      </c>
      <c r="U66" s="129" t="s">
        <v>36</v>
      </c>
      <c r="V66" s="129" t="s">
        <v>29</v>
      </c>
    </row>
    <row r="67" spans="1:22" ht="12.2" customHeight="1">
      <c r="A67" s="125" t="s">
        <v>81</v>
      </c>
      <c r="B67" s="126">
        <v>250</v>
      </c>
      <c r="C67" s="127">
        <v>1.8</v>
      </c>
      <c r="D67" s="127">
        <v>4.0999999999999996</v>
      </c>
      <c r="E67" s="127">
        <v>10</v>
      </c>
      <c r="F67" s="127">
        <v>93.1</v>
      </c>
      <c r="G67" s="128">
        <v>0.05</v>
      </c>
      <c r="H67" s="128">
        <v>8.0299999999999994</v>
      </c>
      <c r="I67" s="128">
        <v>0.2</v>
      </c>
      <c r="J67" s="128">
        <v>2.23</v>
      </c>
      <c r="K67" s="128">
        <v>0</v>
      </c>
      <c r="L67" s="128">
        <v>0.04</v>
      </c>
      <c r="M67" s="128">
        <v>41.01</v>
      </c>
      <c r="N67" s="128">
        <v>18.670000000000002</v>
      </c>
      <c r="O67" s="128">
        <v>48.55</v>
      </c>
      <c r="P67" s="128">
        <v>0.82</v>
      </c>
      <c r="Q67" s="128">
        <v>246.79</v>
      </c>
      <c r="R67" s="128">
        <v>2.96</v>
      </c>
      <c r="S67" s="128">
        <v>0.02</v>
      </c>
      <c r="T67" s="128">
        <v>0</v>
      </c>
      <c r="U67" s="129" t="s">
        <v>82</v>
      </c>
      <c r="V67" s="129" t="s">
        <v>29</v>
      </c>
    </row>
    <row r="68" spans="1:22" ht="12.2" customHeight="1">
      <c r="A68" s="125" t="s">
        <v>83</v>
      </c>
      <c r="B68" s="126">
        <v>180</v>
      </c>
      <c r="C68" s="127">
        <v>3.4</v>
      </c>
      <c r="D68" s="127">
        <v>11</v>
      </c>
      <c r="E68" s="127">
        <v>18.8</v>
      </c>
      <c r="F68" s="127">
        <v>195.5</v>
      </c>
      <c r="G68" s="128">
        <v>0.1</v>
      </c>
      <c r="H68" s="128">
        <v>15.24</v>
      </c>
      <c r="I68" s="128">
        <v>0.59</v>
      </c>
      <c r="J68" s="128">
        <v>1.8</v>
      </c>
      <c r="K68" s="128">
        <v>0.11</v>
      </c>
      <c r="L68" s="128">
        <v>0.09</v>
      </c>
      <c r="M68" s="128">
        <v>56.57</v>
      </c>
      <c r="N68" s="128">
        <v>33.93</v>
      </c>
      <c r="O68" s="128">
        <v>79.97</v>
      </c>
      <c r="P68" s="128">
        <v>1.5</v>
      </c>
      <c r="Q68" s="128">
        <v>575.58000000000004</v>
      </c>
      <c r="R68" s="128">
        <v>7.78</v>
      </c>
      <c r="S68" s="128">
        <v>0.04</v>
      </c>
      <c r="T68" s="128">
        <v>0</v>
      </c>
      <c r="U68" s="129" t="s">
        <v>84</v>
      </c>
      <c r="V68" s="129" t="s">
        <v>54</v>
      </c>
    </row>
    <row r="69" spans="1:22" ht="12.2" customHeight="1">
      <c r="A69" s="125" t="s">
        <v>85</v>
      </c>
      <c r="B69" s="126">
        <v>105</v>
      </c>
      <c r="C69" s="127">
        <v>8.1</v>
      </c>
      <c r="D69" s="127">
        <v>10.050000000000001</v>
      </c>
      <c r="E69" s="127">
        <v>11.3</v>
      </c>
      <c r="F69" s="127">
        <v>122.3</v>
      </c>
      <c r="G69" s="128">
        <v>0.1</v>
      </c>
      <c r="H69" s="128">
        <v>0.5</v>
      </c>
      <c r="I69" s="128">
        <v>0.03</v>
      </c>
      <c r="J69" s="128">
        <v>4.84</v>
      </c>
      <c r="K69" s="128">
        <v>0.08</v>
      </c>
      <c r="L69" s="128">
        <v>0.09</v>
      </c>
      <c r="M69" s="128">
        <v>47.39</v>
      </c>
      <c r="N69" s="128">
        <v>50.16</v>
      </c>
      <c r="O69" s="128">
        <v>200.26</v>
      </c>
      <c r="P69" s="128">
        <v>1.66</v>
      </c>
      <c r="Q69" s="128">
        <v>351.39</v>
      </c>
      <c r="R69" s="128">
        <v>105</v>
      </c>
      <c r="S69" s="128">
        <v>0.45</v>
      </c>
      <c r="T69" s="128">
        <v>0.01</v>
      </c>
      <c r="U69" s="129" t="s">
        <v>86</v>
      </c>
      <c r="V69" s="129" t="s">
        <v>29</v>
      </c>
    </row>
    <row r="70" spans="1:22" ht="12.2" customHeight="1">
      <c r="A70" s="125" t="s">
        <v>87</v>
      </c>
      <c r="B70" s="126">
        <v>200</v>
      </c>
      <c r="C70" s="127">
        <v>0.6</v>
      </c>
      <c r="D70" s="127">
        <v>0.4</v>
      </c>
      <c r="E70" s="127">
        <v>31.6</v>
      </c>
      <c r="F70" s="127">
        <v>135.80000000000001</v>
      </c>
      <c r="G70" s="128">
        <v>0.03</v>
      </c>
      <c r="H70" s="128">
        <v>1.6</v>
      </c>
      <c r="I70" s="128">
        <v>0</v>
      </c>
      <c r="J70" s="128">
        <v>0</v>
      </c>
      <c r="K70" s="128">
        <v>0</v>
      </c>
      <c r="L70" s="128">
        <v>0.02</v>
      </c>
      <c r="M70" s="128">
        <v>36</v>
      </c>
      <c r="N70" s="128">
        <v>16.2</v>
      </c>
      <c r="O70" s="128">
        <v>21.6</v>
      </c>
      <c r="P70" s="128">
        <v>0.72</v>
      </c>
      <c r="Q70" s="128">
        <v>300</v>
      </c>
      <c r="R70" s="128">
        <v>12</v>
      </c>
      <c r="S70" s="128">
        <v>0</v>
      </c>
      <c r="T70" s="128">
        <v>0</v>
      </c>
      <c r="U70" s="129" t="s">
        <v>56</v>
      </c>
      <c r="V70" s="129" t="s">
        <v>29</v>
      </c>
    </row>
    <row r="71" spans="1:22" ht="12.2" customHeight="1">
      <c r="A71" s="125" t="s">
        <v>50</v>
      </c>
      <c r="B71" s="126">
        <v>50</v>
      </c>
      <c r="C71" s="127">
        <v>3.8</v>
      </c>
      <c r="D71" s="127">
        <v>0.3</v>
      </c>
      <c r="E71" s="127">
        <v>25.1</v>
      </c>
      <c r="F71" s="127">
        <v>118.4</v>
      </c>
      <c r="G71" s="128">
        <v>0.08</v>
      </c>
      <c r="H71" s="128">
        <v>0</v>
      </c>
      <c r="I71" s="128">
        <v>0</v>
      </c>
      <c r="J71" s="128">
        <v>0.98</v>
      </c>
      <c r="K71" s="128">
        <v>0</v>
      </c>
      <c r="L71" s="128">
        <v>0.03</v>
      </c>
      <c r="M71" s="128">
        <v>11.5</v>
      </c>
      <c r="N71" s="128">
        <v>16.5</v>
      </c>
      <c r="O71" s="128">
        <v>42</v>
      </c>
      <c r="P71" s="128">
        <v>1</v>
      </c>
      <c r="Q71" s="128">
        <v>64.5</v>
      </c>
      <c r="R71" s="128">
        <v>0</v>
      </c>
      <c r="S71" s="128">
        <v>0.01</v>
      </c>
      <c r="T71" s="128">
        <v>0</v>
      </c>
      <c r="U71" s="129" t="s">
        <v>64</v>
      </c>
      <c r="V71" s="129" t="s">
        <v>38</v>
      </c>
    </row>
    <row r="72" spans="1:22" ht="12.2" customHeight="1">
      <c r="A72" s="125" t="s">
        <v>357</v>
      </c>
      <c r="B72" s="126">
        <v>200</v>
      </c>
      <c r="C72" s="127">
        <v>5.6</v>
      </c>
      <c r="D72" s="127">
        <v>4.9000000000000004</v>
      </c>
      <c r="E72" s="127">
        <v>9.3000000000000007</v>
      </c>
      <c r="F72" s="127">
        <v>104.8</v>
      </c>
      <c r="G72" s="128">
        <v>0.05</v>
      </c>
      <c r="H72" s="128">
        <v>1.04</v>
      </c>
      <c r="I72" s="128">
        <v>0.03</v>
      </c>
      <c r="J72" s="128">
        <v>0</v>
      </c>
      <c r="K72" s="128">
        <v>0</v>
      </c>
      <c r="L72" s="128">
        <v>0.21</v>
      </c>
      <c r="M72" s="128">
        <v>204</v>
      </c>
      <c r="N72" s="128">
        <v>22.4</v>
      </c>
      <c r="O72" s="128">
        <v>144</v>
      </c>
      <c r="P72" s="128">
        <v>0.16</v>
      </c>
      <c r="Q72" s="128">
        <v>292</v>
      </c>
      <c r="R72" s="128">
        <v>18</v>
      </c>
      <c r="S72" s="128">
        <v>0</v>
      </c>
      <c r="T72" s="128">
        <v>0</v>
      </c>
      <c r="U72" s="129" t="s">
        <v>64</v>
      </c>
      <c r="V72" s="129" t="s">
        <v>77</v>
      </c>
    </row>
    <row r="73" spans="1:22" ht="21.6" customHeight="1">
      <c r="A73" s="130" t="s">
        <v>39</v>
      </c>
      <c r="B73" s="131">
        <f>SUM(B66:B72)</f>
        <v>1105</v>
      </c>
      <c r="C73" s="124">
        <f t="shared" ref="C73:F73" si="18">SUM(C66:C72)</f>
        <v>23.799999999999997</v>
      </c>
      <c r="D73" s="124">
        <f t="shared" si="18"/>
        <v>31.25</v>
      </c>
      <c r="E73" s="124">
        <f t="shared" si="18"/>
        <v>117.89999999999999</v>
      </c>
      <c r="F73" s="124">
        <f t="shared" si="18"/>
        <v>826.3</v>
      </c>
      <c r="G73" s="124">
        <f t="shared" ref="G73:T73" si="19">SUM(G66:G72)</f>
        <v>0.45000000000000007</v>
      </c>
      <c r="H73" s="124">
        <f t="shared" si="19"/>
        <v>38.410000000000004</v>
      </c>
      <c r="I73" s="124">
        <f t="shared" si="19"/>
        <v>0.8600000000000001</v>
      </c>
      <c r="J73" s="124">
        <f t="shared" si="19"/>
        <v>10.61</v>
      </c>
      <c r="K73" s="124">
        <f t="shared" si="19"/>
        <v>0.19</v>
      </c>
      <c r="L73" s="124">
        <f t="shared" si="19"/>
        <v>0.5</v>
      </c>
      <c r="M73" s="124">
        <f t="shared" si="19"/>
        <v>415.67</v>
      </c>
      <c r="N73" s="124">
        <f t="shared" si="19"/>
        <v>167.46</v>
      </c>
      <c r="O73" s="124">
        <f t="shared" si="19"/>
        <v>549.58000000000004</v>
      </c>
      <c r="P73" s="124">
        <f t="shared" si="19"/>
        <v>8.5</v>
      </c>
      <c r="Q73" s="124">
        <f t="shared" si="19"/>
        <v>2163.86</v>
      </c>
      <c r="R73" s="124">
        <f t="shared" si="19"/>
        <v>148.13999999999999</v>
      </c>
      <c r="S73" s="124">
        <f t="shared" si="19"/>
        <v>0.53</v>
      </c>
      <c r="T73" s="124">
        <f t="shared" si="19"/>
        <v>0.01</v>
      </c>
      <c r="U73" s="132"/>
      <c r="V73" s="132"/>
    </row>
    <row r="74" spans="1:22" ht="14.65" customHeight="1">
      <c r="A74" s="158" t="s">
        <v>51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</row>
    <row r="75" spans="1:22" ht="12.2" customHeight="1">
      <c r="A75" s="125" t="s">
        <v>89</v>
      </c>
      <c r="B75" s="126">
        <v>170</v>
      </c>
      <c r="C75" s="127">
        <v>13</v>
      </c>
      <c r="D75" s="127">
        <v>13.2</v>
      </c>
      <c r="E75" s="127">
        <v>37.9</v>
      </c>
      <c r="F75" s="127">
        <v>321.7</v>
      </c>
      <c r="G75" s="128">
        <v>0.16</v>
      </c>
      <c r="H75" s="128">
        <v>1.08</v>
      </c>
      <c r="I75" s="128">
        <v>7.0000000000000007E-2</v>
      </c>
      <c r="J75" s="128">
        <v>2.48</v>
      </c>
      <c r="K75" s="128">
        <v>0.05</v>
      </c>
      <c r="L75" s="128">
        <v>0.14000000000000001</v>
      </c>
      <c r="M75" s="128">
        <v>39.659999999999997</v>
      </c>
      <c r="N75" s="128">
        <v>44</v>
      </c>
      <c r="O75" s="128">
        <v>188.35</v>
      </c>
      <c r="P75" s="128">
        <v>3.07</v>
      </c>
      <c r="Q75" s="128">
        <v>284.74</v>
      </c>
      <c r="R75" s="128">
        <v>4</v>
      </c>
      <c r="S75" s="128">
        <v>0.09</v>
      </c>
      <c r="T75" s="128">
        <v>0.01</v>
      </c>
      <c r="U75" s="129" t="s">
        <v>90</v>
      </c>
      <c r="V75" s="129" t="s">
        <v>29</v>
      </c>
    </row>
    <row r="76" spans="1:22" ht="12.2" customHeight="1">
      <c r="A76" s="125" t="s">
        <v>33</v>
      </c>
      <c r="B76" s="126">
        <v>180</v>
      </c>
      <c r="C76" s="127">
        <v>3</v>
      </c>
      <c r="D76" s="127">
        <v>2.2000000000000002</v>
      </c>
      <c r="E76" s="127">
        <v>15.2</v>
      </c>
      <c r="F76" s="127">
        <v>93.1</v>
      </c>
      <c r="G76" s="128">
        <v>0.03</v>
      </c>
      <c r="H76" s="128">
        <v>0.47</v>
      </c>
      <c r="I76" s="128">
        <v>0.01</v>
      </c>
      <c r="J76" s="128">
        <v>0</v>
      </c>
      <c r="K76" s="128">
        <v>0</v>
      </c>
      <c r="L76" s="128">
        <v>0.1</v>
      </c>
      <c r="M76" s="128">
        <v>100.1</v>
      </c>
      <c r="N76" s="128">
        <v>17.13</v>
      </c>
      <c r="O76" s="128">
        <v>79.099999999999994</v>
      </c>
      <c r="P76" s="128">
        <v>0.36</v>
      </c>
      <c r="Q76" s="128">
        <v>152.38</v>
      </c>
      <c r="R76" s="128">
        <v>8.1</v>
      </c>
      <c r="S76" s="128">
        <v>0</v>
      </c>
      <c r="T76" s="128">
        <v>0</v>
      </c>
      <c r="U76" s="129" t="s">
        <v>34</v>
      </c>
      <c r="V76" s="129" t="s">
        <v>29</v>
      </c>
    </row>
    <row r="77" spans="1:22" ht="12.2" customHeight="1">
      <c r="A77" s="130" t="s">
        <v>39</v>
      </c>
      <c r="B77" s="131">
        <f>B75+B76</f>
        <v>350</v>
      </c>
      <c r="C77" s="124">
        <f t="shared" ref="C77:F77" si="20">C75+C76</f>
        <v>16</v>
      </c>
      <c r="D77" s="124">
        <f t="shared" si="20"/>
        <v>15.399999999999999</v>
      </c>
      <c r="E77" s="124">
        <f t="shared" si="20"/>
        <v>53.099999999999994</v>
      </c>
      <c r="F77" s="124">
        <f t="shared" si="20"/>
        <v>414.79999999999995</v>
      </c>
      <c r="G77" s="124">
        <f t="shared" ref="G77:T77" si="21">G75+G76</f>
        <v>0.19</v>
      </c>
      <c r="H77" s="124">
        <f t="shared" si="21"/>
        <v>1.55</v>
      </c>
      <c r="I77" s="124">
        <f t="shared" si="21"/>
        <v>0.08</v>
      </c>
      <c r="J77" s="124">
        <f t="shared" si="21"/>
        <v>2.48</v>
      </c>
      <c r="K77" s="124">
        <f t="shared" si="21"/>
        <v>0.05</v>
      </c>
      <c r="L77" s="124">
        <f t="shared" si="21"/>
        <v>0.24000000000000002</v>
      </c>
      <c r="M77" s="124">
        <f t="shared" si="21"/>
        <v>139.76</v>
      </c>
      <c r="N77" s="124">
        <f t="shared" si="21"/>
        <v>61.129999999999995</v>
      </c>
      <c r="O77" s="124">
        <f t="shared" si="21"/>
        <v>267.45</v>
      </c>
      <c r="P77" s="124">
        <f t="shared" si="21"/>
        <v>3.4299999999999997</v>
      </c>
      <c r="Q77" s="124">
        <f t="shared" si="21"/>
        <v>437.12</v>
      </c>
      <c r="R77" s="124">
        <f t="shared" si="21"/>
        <v>12.1</v>
      </c>
      <c r="S77" s="124">
        <f t="shared" si="21"/>
        <v>0.09</v>
      </c>
      <c r="T77" s="124">
        <f t="shared" si="21"/>
        <v>0.01</v>
      </c>
      <c r="U77" s="132"/>
      <c r="V77" s="132"/>
    </row>
    <row r="78" spans="1:22" ht="21.6" customHeight="1">
      <c r="A78" s="157" t="s">
        <v>57</v>
      </c>
      <c r="B78" s="157"/>
      <c r="C78" s="140">
        <f>C77+C73+C64</f>
        <v>62.633333333333333</v>
      </c>
      <c r="D78" s="140">
        <f t="shared" ref="D78:F78" si="22">D77+D73+D64</f>
        <v>65.176666666666662</v>
      </c>
      <c r="E78" s="140">
        <f t="shared" si="22"/>
        <v>245.60000000000002</v>
      </c>
      <c r="F78" s="140">
        <f t="shared" si="22"/>
        <v>1811.6999999999998</v>
      </c>
      <c r="G78" s="140">
        <f t="shared" ref="G78:T78" si="23">G77+G73+G64</f>
        <v>0.95333333333333348</v>
      </c>
      <c r="H78" s="140">
        <f t="shared" si="23"/>
        <v>68.960000000000008</v>
      </c>
      <c r="I78" s="140">
        <f t="shared" si="23"/>
        <v>5.6166666666666671</v>
      </c>
      <c r="J78" s="140">
        <f t="shared" si="23"/>
        <v>17.68</v>
      </c>
      <c r="K78" s="140">
        <f t="shared" si="23"/>
        <v>0.32</v>
      </c>
      <c r="L78" s="140">
        <f t="shared" si="23"/>
        <v>2.0533333333333332</v>
      </c>
      <c r="M78" s="140">
        <f t="shared" si="23"/>
        <v>666.41000000000008</v>
      </c>
      <c r="N78" s="140">
        <f t="shared" si="23"/>
        <v>295.2</v>
      </c>
      <c r="O78" s="140">
        <f t="shared" si="23"/>
        <v>1173.3499999999999</v>
      </c>
      <c r="P78" s="140">
        <f t="shared" si="23"/>
        <v>19.38</v>
      </c>
      <c r="Q78" s="140">
        <f t="shared" si="23"/>
        <v>3652.1800000000003</v>
      </c>
      <c r="R78" s="140">
        <f t="shared" si="23"/>
        <v>177.51999999999998</v>
      </c>
      <c r="S78" s="140">
        <f t="shared" si="23"/>
        <v>0.8</v>
      </c>
      <c r="T78" s="140">
        <f t="shared" si="23"/>
        <v>0.04</v>
      </c>
      <c r="U78" s="132"/>
      <c r="V78" s="132"/>
    </row>
    <row r="79" spans="1:22" ht="1.1499999999999999" customHeight="1"/>
    <row r="80" spans="1:22" ht="28.35" customHeight="1">
      <c r="A80" s="160" t="s">
        <v>91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</row>
    <row r="81" spans="1:22" ht="13.35" customHeight="1">
      <c r="A81" s="162" t="s">
        <v>1</v>
      </c>
      <c r="B81" s="159" t="s">
        <v>2</v>
      </c>
      <c r="C81" s="161" t="s">
        <v>3</v>
      </c>
      <c r="D81" s="161"/>
      <c r="E81" s="161"/>
      <c r="F81" s="163" t="s">
        <v>4</v>
      </c>
      <c r="G81" s="161" t="s">
        <v>92</v>
      </c>
      <c r="H81" s="161"/>
      <c r="I81" s="161"/>
      <c r="J81" s="161"/>
      <c r="K81" s="161"/>
      <c r="L81" s="161"/>
      <c r="M81" s="161" t="s">
        <v>93</v>
      </c>
      <c r="N81" s="161"/>
      <c r="O81" s="161"/>
      <c r="P81" s="161"/>
      <c r="Q81" s="161"/>
      <c r="R81" s="161"/>
      <c r="S81" s="161"/>
      <c r="T81" s="161"/>
      <c r="U81" s="159" t="s">
        <v>94</v>
      </c>
      <c r="V81" s="159" t="s">
        <v>95</v>
      </c>
    </row>
    <row r="82" spans="1:22" ht="26.65" customHeight="1">
      <c r="A82" s="162"/>
      <c r="B82" s="159"/>
      <c r="C82" s="124" t="s">
        <v>9</v>
      </c>
      <c r="D82" s="124" t="s">
        <v>10</v>
      </c>
      <c r="E82" s="124" t="s">
        <v>11</v>
      </c>
      <c r="F82" s="163"/>
      <c r="G82" s="124" t="s">
        <v>96</v>
      </c>
      <c r="H82" s="124" t="s">
        <v>97</v>
      </c>
      <c r="I82" s="124" t="s">
        <v>98</v>
      </c>
      <c r="J82" s="124" t="s">
        <v>99</v>
      </c>
      <c r="K82" s="124" t="s">
        <v>100</v>
      </c>
      <c r="L82" s="124" t="s">
        <v>101</v>
      </c>
      <c r="M82" s="124" t="s">
        <v>102</v>
      </c>
      <c r="N82" s="124" t="s">
        <v>103</v>
      </c>
      <c r="O82" s="124" t="s">
        <v>104</v>
      </c>
      <c r="P82" s="124" t="s">
        <v>105</v>
      </c>
      <c r="Q82" s="124" t="s">
        <v>106</v>
      </c>
      <c r="R82" s="124" t="s">
        <v>107</v>
      </c>
      <c r="S82" s="124" t="s">
        <v>108</v>
      </c>
      <c r="T82" s="124" t="s">
        <v>109</v>
      </c>
      <c r="U82" s="159"/>
      <c r="V82" s="159"/>
    </row>
    <row r="83" spans="1:22" ht="14.65" customHeight="1">
      <c r="A83" s="158" t="s">
        <v>110</v>
      </c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</row>
    <row r="84" spans="1:22" ht="12.2" customHeight="1">
      <c r="A84" s="125" t="s">
        <v>350</v>
      </c>
      <c r="B84" s="126">
        <v>100</v>
      </c>
      <c r="C84" s="127">
        <v>0.8</v>
      </c>
      <c r="D84" s="127">
        <v>0.2</v>
      </c>
      <c r="E84" s="127">
        <v>7.5</v>
      </c>
      <c r="F84" s="127">
        <v>38</v>
      </c>
      <c r="G84" s="128">
        <v>0.06</v>
      </c>
      <c r="H84" s="128">
        <v>38</v>
      </c>
      <c r="I84" s="128">
        <v>0.01</v>
      </c>
      <c r="J84" s="128">
        <v>0.2</v>
      </c>
      <c r="K84" s="128">
        <v>0</v>
      </c>
      <c r="L84" s="128">
        <v>0.03</v>
      </c>
      <c r="M84" s="128">
        <v>35</v>
      </c>
      <c r="N84" s="128">
        <v>11</v>
      </c>
      <c r="O84" s="128">
        <v>17</v>
      </c>
      <c r="P84" s="128">
        <v>0.1</v>
      </c>
      <c r="Q84" s="128">
        <v>155</v>
      </c>
      <c r="R84" s="128">
        <v>0</v>
      </c>
      <c r="S84" s="128">
        <v>0.15</v>
      </c>
      <c r="T84" s="128">
        <v>0</v>
      </c>
      <c r="U84" s="129" t="s">
        <v>76</v>
      </c>
      <c r="V84" s="129" t="s">
        <v>77</v>
      </c>
    </row>
    <row r="85" spans="1:22" ht="12.2" customHeight="1">
      <c r="A85" s="125" t="s">
        <v>352</v>
      </c>
      <c r="B85" s="126">
        <v>200</v>
      </c>
      <c r="C85" s="127">
        <v>13.8</v>
      </c>
      <c r="D85" s="127">
        <v>17.100000000000001</v>
      </c>
      <c r="E85" s="127">
        <v>52.1</v>
      </c>
      <c r="F85" s="127">
        <v>376.4</v>
      </c>
      <c r="G85" s="128">
        <v>0.08</v>
      </c>
      <c r="H85" s="128">
        <v>2.19</v>
      </c>
      <c r="I85" s="128">
        <v>0.15</v>
      </c>
      <c r="J85" s="128">
        <v>0.87</v>
      </c>
      <c r="K85" s="128">
        <v>0.56000000000000005</v>
      </c>
      <c r="L85" s="128">
        <v>0.37</v>
      </c>
      <c r="M85" s="128">
        <v>225.74</v>
      </c>
      <c r="N85" s="128">
        <v>40.909999999999997</v>
      </c>
      <c r="O85" s="128">
        <v>313.12</v>
      </c>
      <c r="P85" s="128">
        <v>2.76</v>
      </c>
      <c r="Q85" s="128">
        <v>391.71</v>
      </c>
      <c r="R85" s="128">
        <v>5.66</v>
      </c>
      <c r="S85" s="128">
        <v>0.05</v>
      </c>
      <c r="T85" s="128">
        <v>0.04</v>
      </c>
      <c r="U85" s="129" t="s">
        <v>112</v>
      </c>
      <c r="V85" s="129" t="s">
        <v>62</v>
      </c>
    </row>
    <row r="86" spans="1:22" ht="12.2" customHeight="1">
      <c r="A86" s="125" t="s">
        <v>358</v>
      </c>
      <c r="B86" s="126">
        <v>200</v>
      </c>
      <c r="C86" s="127">
        <v>5.8</v>
      </c>
      <c r="D86" s="127">
        <v>5</v>
      </c>
      <c r="E86" s="127">
        <v>8</v>
      </c>
      <c r="F86" s="127">
        <v>106</v>
      </c>
      <c r="G86" s="128">
        <v>0.08</v>
      </c>
      <c r="H86" s="128">
        <v>1.4</v>
      </c>
      <c r="I86" s="128">
        <v>0.05</v>
      </c>
      <c r="J86" s="128">
        <v>0.14000000000000001</v>
      </c>
      <c r="K86" s="128">
        <v>0</v>
      </c>
      <c r="L86" s="128">
        <v>0.34</v>
      </c>
      <c r="M86" s="128">
        <v>240</v>
      </c>
      <c r="N86" s="128">
        <v>28</v>
      </c>
      <c r="O86" s="128">
        <v>190</v>
      </c>
      <c r="P86" s="128">
        <v>0.2</v>
      </c>
      <c r="Q86" s="128">
        <v>292</v>
      </c>
      <c r="R86" s="128">
        <v>18</v>
      </c>
      <c r="S86" s="128">
        <v>0.04</v>
      </c>
      <c r="T86" s="128">
        <v>0</v>
      </c>
      <c r="U86" s="129" t="s">
        <v>70</v>
      </c>
      <c r="V86" s="129" t="s">
        <v>113</v>
      </c>
    </row>
    <row r="87" spans="1:22" ht="12.2" customHeight="1">
      <c r="A87" s="125" t="s">
        <v>50</v>
      </c>
      <c r="B87" s="126">
        <v>30</v>
      </c>
      <c r="C87" s="127">
        <v>2.2999999999999998</v>
      </c>
      <c r="D87" s="127">
        <v>0.2</v>
      </c>
      <c r="E87" s="127">
        <v>15.1</v>
      </c>
      <c r="F87" s="127">
        <v>71</v>
      </c>
      <c r="G87" s="128">
        <v>0.05</v>
      </c>
      <c r="H87" s="128">
        <v>0</v>
      </c>
      <c r="I87" s="128">
        <v>0</v>
      </c>
      <c r="J87" s="128">
        <v>0.59</v>
      </c>
      <c r="K87" s="128">
        <v>0</v>
      </c>
      <c r="L87" s="128">
        <v>0.02</v>
      </c>
      <c r="M87" s="128">
        <v>6.9</v>
      </c>
      <c r="N87" s="128">
        <v>9.9</v>
      </c>
      <c r="O87" s="128">
        <v>25.2</v>
      </c>
      <c r="P87" s="128">
        <v>0.6</v>
      </c>
      <c r="Q87" s="128">
        <v>38.700000000000003</v>
      </c>
      <c r="R87" s="128">
        <v>0</v>
      </c>
      <c r="S87" s="128">
        <v>0</v>
      </c>
      <c r="T87" s="128">
        <v>0</v>
      </c>
      <c r="U87" s="129" t="s">
        <v>64</v>
      </c>
      <c r="V87" s="129" t="s">
        <v>114</v>
      </c>
    </row>
    <row r="88" spans="1:22" ht="12.2" customHeight="1">
      <c r="A88" s="125" t="s">
        <v>37</v>
      </c>
      <c r="B88" s="126">
        <v>30</v>
      </c>
      <c r="C88" s="127">
        <v>2</v>
      </c>
      <c r="D88" s="127">
        <v>0.3</v>
      </c>
      <c r="E88" s="127">
        <v>12.7</v>
      </c>
      <c r="F88" s="127">
        <v>61.2</v>
      </c>
      <c r="G88" s="128">
        <v>0.05</v>
      </c>
      <c r="H88" s="128">
        <v>0</v>
      </c>
      <c r="I88" s="128">
        <v>0</v>
      </c>
      <c r="J88" s="128">
        <v>0.66</v>
      </c>
      <c r="K88" s="128">
        <v>0</v>
      </c>
      <c r="L88" s="128">
        <v>0.02</v>
      </c>
      <c r="M88" s="128">
        <v>5.4</v>
      </c>
      <c r="N88" s="128">
        <v>5.7</v>
      </c>
      <c r="O88" s="128">
        <v>26.1</v>
      </c>
      <c r="P88" s="128">
        <v>1.2</v>
      </c>
      <c r="Q88" s="128">
        <v>40.799999999999997</v>
      </c>
      <c r="R88" s="128">
        <v>1.68</v>
      </c>
      <c r="S88" s="128">
        <v>0</v>
      </c>
      <c r="T88" s="128">
        <v>0</v>
      </c>
      <c r="U88" s="129" t="s">
        <v>64</v>
      </c>
      <c r="V88" s="129" t="s">
        <v>114</v>
      </c>
    </row>
    <row r="89" spans="1:22" ht="12.2" customHeight="1">
      <c r="A89" s="130" t="s">
        <v>39</v>
      </c>
      <c r="B89" s="131">
        <f>SUM(B84:B88)</f>
        <v>560</v>
      </c>
      <c r="C89" s="124">
        <f t="shared" ref="C89:F89" si="24">SUM(C84:C88)</f>
        <v>24.700000000000003</v>
      </c>
      <c r="D89" s="124">
        <f t="shared" si="24"/>
        <v>22.8</v>
      </c>
      <c r="E89" s="124">
        <f t="shared" si="24"/>
        <v>95.399999999999991</v>
      </c>
      <c r="F89" s="124">
        <f t="shared" si="24"/>
        <v>652.6</v>
      </c>
      <c r="G89" s="124">
        <f t="shared" ref="G89:T89" si="25">SUM(G84:G88)</f>
        <v>0.32</v>
      </c>
      <c r="H89" s="124">
        <f t="shared" si="25"/>
        <v>41.589999999999996</v>
      </c>
      <c r="I89" s="124">
        <f t="shared" si="25"/>
        <v>0.21000000000000002</v>
      </c>
      <c r="J89" s="124">
        <f t="shared" si="25"/>
        <v>2.46</v>
      </c>
      <c r="K89" s="124">
        <f t="shared" si="25"/>
        <v>0.56000000000000005</v>
      </c>
      <c r="L89" s="124">
        <f t="shared" si="25"/>
        <v>0.78</v>
      </c>
      <c r="M89" s="124">
        <f t="shared" si="25"/>
        <v>513.04</v>
      </c>
      <c r="N89" s="124">
        <f t="shared" si="25"/>
        <v>95.51</v>
      </c>
      <c r="O89" s="124">
        <f t="shared" si="25"/>
        <v>571.42000000000007</v>
      </c>
      <c r="P89" s="124">
        <f t="shared" si="25"/>
        <v>4.8600000000000003</v>
      </c>
      <c r="Q89" s="124">
        <f t="shared" si="25"/>
        <v>918.21</v>
      </c>
      <c r="R89" s="124">
        <f t="shared" si="25"/>
        <v>25.34</v>
      </c>
      <c r="S89" s="124">
        <f t="shared" si="25"/>
        <v>0.24000000000000002</v>
      </c>
      <c r="T89" s="124">
        <f t="shared" si="25"/>
        <v>0.04</v>
      </c>
      <c r="U89" s="132"/>
      <c r="V89" s="132"/>
    </row>
    <row r="90" spans="1:22" ht="14.65" customHeight="1">
      <c r="A90" s="158" t="s">
        <v>115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</row>
    <row r="91" spans="1:22" ht="12.2" customHeight="1">
      <c r="A91" s="125" t="s">
        <v>116</v>
      </c>
      <c r="B91" s="126">
        <v>100</v>
      </c>
      <c r="C91" s="127">
        <v>1.5</v>
      </c>
      <c r="D91" s="127">
        <v>6.1</v>
      </c>
      <c r="E91" s="127">
        <v>8.5</v>
      </c>
      <c r="F91" s="127">
        <v>94.5</v>
      </c>
      <c r="G91" s="128">
        <v>0.01</v>
      </c>
      <c r="H91" s="128">
        <v>3.91</v>
      </c>
      <c r="I91" s="128">
        <v>0</v>
      </c>
      <c r="J91" s="128">
        <v>2.66</v>
      </c>
      <c r="K91" s="128">
        <v>0</v>
      </c>
      <c r="L91" s="128">
        <v>0.03</v>
      </c>
      <c r="M91" s="128">
        <v>33.44</v>
      </c>
      <c r="N91" s="128">
        <v>19.399999999999999</v>
      </c>
      <c r="O91" s="128">
        <v>38.29</v>
      </c>
      <c r="P91" s="128">
        <v>1.23</v>
      </c>
      <c r="Q91" s="128">
        <v>281.18</v>
      </c>
      <c r="R91" s="128">
        <v>6.79</v>
      </c>
      <c r="S91" s="128">
        <v>0.02</v>
      </c>
      <c r="T91" s="128">
        <v>0</v>
      </c>
      <c r="U91" s="129" t="s">
        <v>117</v>
      </c>
      <c r="V91" s="129" t="s">
        <v>113</v>
      </c>
    </row>
    <row r="92" spans="1:22" ht="12.2" customHeight="1">
      <c r="A92" s="125" t="s">
        <v>118</v>
      </c>
      <c r="B92" s="126">
        <v>250</v>
      </c>
      <c r="C92" s="127">
        <v>3.3</v>
      </c>
      <c r="D92" s="127">
        <v>2.9</v>
      </c>
      <c r="E92" s="127">
        <v>12.01</v>
      </c>
      <c r="F92" s="127">
        <v>127.1</v>
      </c>
      <c r="G92" s="128">
        <v>7.0000000000000007E-2</v>
      </c>
      <c r="H92" s="128">
        <v>4.12</v>
      </c>
      <c r="I92" s="128">
        <v>0.2</v>
      </c>
      <c r="J92" s="128">
        <v>1.6</v>
      </c>
      <c r="K92" s="128">
        <v>0</v>
      </c>
      <c r="L92" s="128">
        <v>0.04</v>
      </c>
      <c r="M92" s="128">
        <v>31.09</v>
      </c>
      <c r="N92" s="128">
        <v>19.41</v>
      </c>
      <c r="O92" s="128">
        <v>50.09</v>
      </c>
      <c r="P92" s="128">
        <v>1</v>
      </c>
      <c r="Q92" s="128">
        <v>311.60000000000002</v>
      </c>
      <c r="R92" s="128">
        <v>3.2</v>
      </c>
      <c r="S92" s="128">
        <v>0.02</v>
      </c>
      <c r="T92" s="128">
        <v>0</v>
      </c>
      <c r="U92" s="129" t="s">
        <v>119</v>
      </c>
      <c r="V92" s="129" t="s">
        <v>113</v>
      </c>
    </row>
    <row r="93" spans="1:22" ht="12.2" customHeight="1">
      <c r="A93" s="125" t="s">
        <v>120</v>
      </c>
      <c r="B93" s="126">
        <v>200</v>
      </c>
      <c r="C93" s="127">
        <v>11.7</v>
      </c>
      <c r="D93" s="127">
        <v>17.7</v>
      </c>
      <c r="E93" s="127">
        <v>16.100000000000001</v>
      </c>
      <c r="F93" s="127">
        <v>270.60000000000002</v>
      </c>
      <c r="G93" s="128">
        <v>0.42</v>
      </c>
      <c r="H93" s="128">
        <v>8.4700000000000006</v>
      </c>
      <c r="I93" s="128">
        <v>0.03</v>
      </c>
      <c r="J93" s="128">
        <v>1.66</v>
      </c>
      <c r="K93" s="128">
        <v>0.05</v>
      </c>
      <c r="L93" s="128">
        <v>0.16</v>
      </c>
      <c r="M93" s="128">
        <v>30.4</v>
      </c>
      <c r="N93" s="128">
        <v>42.58</v>
      </c>
      <c r="O93" s="128">
        <v>188.78</v>
      </c>
      <c r="P93" s="128">
        <v>2.4700000000000002</v>
      </c>
      <c r="Q93" s="128">
        <v>862.52</v>
      </c>
      <c r="R93" s="128">
        <v>11.34</v>
      </c>
      <c r="S93" s="128">
        <v>0.09</v>
      </c>
      <c r="T93" s="128">
        <v>0</v>
      </c>
      <c r="U93" s="129" t="s">
        <v>121</v>
      </c>
      <c r="V93" s="129" t="s">
        <v>113</v>
      </c>
    </row>
    <row r="94" spans="1:22" ht="12.2" customHeight="1">
      <c r="A94" s="125" t="s">
        <v>122</v>
      </c>
      <c r="B94" s="126">
        <v>200</v>
      </c>
      <c r="C94" s="127">
        <v>5.2</v>
      </c>
      <c r="D94" s="127">
        <v>4.2</v>
      </c>
      <c r="E94" s="127">
        <v>17.100000000000001</v>
      </c>
      <c r="F94" s="127">
        <v>128.5</v>
      </c>
      <c r="G94" s="128">
        <v>0.04</v>
      </c>
      <c r="H94" s="128">
        <v>0.78</v>
      </c>
      <c r="I94" s="128">
        <v>0.02</v>
      </c>
      <c r="J94" s="128">
        <v>0</v>
      </c>
      <c r="K94" s="128">
        <v>0</v>
      </c>
      <c r="L94" s="128">
        <v>0.16</v>
      </c>
      <c r="M94" s="128">
        <v>160.04</v>
      </c>
      <c r="N94" s="128">
        <v>32.6</v>
      </c>
      <c r="O94" s="128">
        <v>131.58000000000001</v>
      </c>
      <c r="P94" s="128">
        <v>0.91</v>
      </c>
      <c r="Q94" s="128">
        <v>279.83</v>
      </c>
      <c r="R94" s="128">
        <v>13.5</v>
      </c>
      <c r="S94" s="128">
        <v>0</v>
      </c>
      <c r="T94" s="128">
        <v>0</v>
      </c>
      <c r="U94" s="129" t="s">
        <v>123</v>
      </c>
      <c r="V94" s="129" t="s">
        <v>113</v>
      </c>
    </row>
    <row r="95" spans="1:22" ht="12.2" customHeight="1">
      <c r="A95" s="125" t="s">
        <v>50</v>
      </c>
      <c r="B95" s="126">
        <v>50</v>
      </c>
      <c r="C95" s="127">
        <v>3.8</v>
      </c>
      <c r="D95" s="127">
        <v>0.3</v>
      </c>
      <c r="E95" s="127">
        <v>25.1</v>
      </c>
      <c r="F95" s="127">
        <v>118.4</v>
      </c>
      <c r="G95" s="128">
        <v>0.08</v>
      </c>
      <c r="H95" s="128">
        <v>0</v>
      </c>
      <c r="I95" s="128">
        <v>0</v>
      </c>
      <c r="J95" s="128">
        <v>0.98</v>
      </c>
      <c r="K95" s="128">
        <v>0</v>
      </c>
      <c r="L95" s="128">
        <v>0.03</v>
      </c>
      <c r="M95" s="128">
        <v>11.5</v>
      </c>
      <c r="N95" s="128">
        <v>16.5</v>
      </c>
      <c r="O95" s="128">
        <v>42</v>
      </c>
      <c r="P95" s="128">
        <v>1</v>
      </c>
      <c r="Q95" s="128">
        <v>64.5</v>
      </c>
      <c r="R95" s="128">
        <v>0</v>
      </c>
      <c r="S95" s="128">
        <v>0.01</v>
      </c>
      <c r="T95" s="128">
        <v>0</v>
      </c>
      <c r="U95" s="129" t="s">
        <v>64</v>
      </c>
      <c r="V95" s="129" t="s">
        <v>114</v>
      </c>
    </row>
    <row r="96" spans="1:22" ht="12.2" customHeight="1">
      <c r="A96" s="125" t="s">
        <v>37</v>
      </c>
      <c r="B96" s="126">
        <v>50</v>
      </c>
      <c r="C96" s="127">
        <v>3.3</v>
      </c>
      <c r="D96" s="127">
        <v>0.4</v>
      </c>
      <c r="E96" s="127">
        <v>21.2</v>
      </c>
      <c r="F96" s="127">
        <v>102</v>
      </c>
      <c r="G96" s="128">
        <v>0.09</v>
      </c>
      <c r="H96" s="128">
        <v>0</v>
      </c>
      <c r="I96" s="128">
        <v>0</v>
      </c>
      <c r="J96" s="128">
        <v>1.1000000000000001</v>
      </c>
      <c r="K96" s="128">
        <v>0</v>
      </c>
      <c r="L96" s="128">
        <v>0.04</v>
      </c>
      <c r="M96" s="128">
        <v>9</v>
      </c>
      <c r="N96" s="128">
        <v>9.5</v>
      </c>
      <c r="O96" s="128">
        <v>43.5</v>
      </c>
      <c r="P96" s="128">
        <v>2</v>
      </c>
      <c r="Q96" s="128">
        <v>68</v>
      </c>
      <c r="R96" s="128">
        <v>2.8</v>
      </c>
      <c r="S96" s="128">
        <v>0</v>
      </c>
      <c r="T96" s="128">
        <v>0</v>
      </c>
      <c r="U96" s="129" t="s">
        <v>64</v>
      </c>
      <c r="V96" s="129" t="s">
        <v>114</v>
      </c>
    </row>
    <row r="97" spans="1:22" ht="12.2" customHeight="1">
      <c r="A97" s="125" t="s">
        <v>124</v>
      </c>
      <c r="B97" s="126">
        <v>45</v>
      </c>
      <c r="C97" s="127">
        <v>4.0999999999999996</v>
      </c>
      <c r="D97" s="127">
        <v>5.4</v>
      </c>
      <c r="E97" s="127">
        <v>30.9</v>
      </c>
      <c r="F97" s="127">
        <v>129.4</v>
      </c>
      <c r="G97" s="128">
        <v>0.04</v>
      </c>
      <c r="H97" s="128">
        <v>0</v>
      </c>
      <c r="I97" s="128">
        <v>0.01</v>
      </c>
      <c r="J97" s="128">
        <v>0</v>
      </c>
      <c r="K97" s="128">
        <v>0</v>
      </c>
      <c r="L97" s="128">
        <v>0.03</v>
      </c>
      <c r="M97" s="128">
        <v>15.95</v>
      </c>
      <c r="N97" s="128">
        <v>11</v>
      </c>
      <c r="O97" s="128">
        <v>49.5</v>
      </c>
      <c r="P97" s="128">
        <v>1.1599999999999999</v>
      </c>
      <c r="Q97" s="128">
        <v>60.5</v>
      </c>
      <c r="R97" s="128">
        <v>0</v>
      </c>
      <c r="S97" s="128">
        <v>0</v>
      </c>
      <c r="T97" s="128">
        <v>0</v>
      </c>
      <c r="U97" s="129" t="s">
        <v>64</v>
      </c>
      <c r="V97" s="129" t="s">
        <v>77</v>
      </c>
    </row>
    <row r="98" spans="1:22" ht="21.6" customHeight="1">
      <c r="A98" s="130" t="s">
        <v>39</v>
      </c>
      <c r="B98" s="131">
        <f>SUM(B91:B97)</f>
        <v>895</v>
      </c>
      <c r="C98" s="124">
        <f t="shared" ref="C98:F98" si="26">SUM(C91:C97)</f>
        <v>32.9</v>
      </c>
      <c r="D98" s="124">
        <f t="shared" si="26"/>
        <v>37</v>
      </c>
      <c r="E98" s="124">
        <f t="shared" si="26"/>
        <v>130.91</v>
      </c>
      <c r="F98" s="124">
        <f t="shared" si="26"/>
        <v>970.5</v>
      </c>
      <c r="G98" s="124">
        <f t="shared" ref="G98:T98" si="27">SUM(G91:G97)</f>
        <v>0.75</v>
      </c>
      <c r="H98" s="124">
        <f t="shared" si="27"/>
        <v>17.28</v>
      </c>
      <c r="I98" s="124">
        <f t="shared" si="27"/>
        <v>0.26</v>
      </c>
      <c r="J98" s="124">
        <f t="shared" si="27"/>
        <v>8</v>
      </c>
      <c r="K98" s="124">
        <f t="shared" si="27"/>
        <v>0.05</v>
      </c>
      <c r="L98" s="124">
        <f t="shared" si="27"/>
        <v>0.49</v>
      </c>
      <c r="M98" s="124">
        <f t="shared" si="27"/>
        <v>291.42</v>
      </c>
      <c r="N98" s="124">
        <f t="shared" si="27"/>
        <v>150.99</v>
      </c>
      <c r="O98" s="124">
        <f t="shared" si="27"/>
        <v>543.74</v>
      </c>
      <c r="P98" s="124">
        <f t="shared" si="27"/>
        <v>9.77</v>
      </c>
      <c r="Q98" s="124">
        <f t="shared" si="27"/>
        <v>1928.1299999999999</v>
      </c>
      <c r="R98" s="124">
        <f t="shared" si="27"/>
        <v>37.629999999999995</v>
      </c>
      <c r="S98" s="124">
        <f t="shared" si="27"/>
        <v>0.14000000000000001</v>
      </c>
      <c r="T98" s="124">
        <f t="shared" si="27"/>
        <v>0</v>
      </c>
      <c r="U98" s="132"/>
      <c r="V98" s="132"/>
    </row>
    <row r="99" spans="1:22" ht="14.65" customHeight="1">
      <c r="A99" s="158" t="s">
        <v>125</v>
      </c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</row>
    <row r="100" spans="1:22" ht="12.2" customHeight="1">
      <c r="A100" s="125" t="s">
        <v>126</v>
      </c>
      <c r="B100" s="126">
        <v>200</v>
      </c>
      <c r="C100" s="127">
        <v>9</v>
      </c>
      <c r="D100" s="127">
        <v>9.6999999999999993</v>
      </c>
      <c r="E100" s="127">
        <v>41.1</v>
      </c>
      <c r="F100" s="127">
        <v>322.89999999999998</v>
      </c>
      <c r="G100" s="128">
        <v>0.16</v>
      </c>
      <c r="H100" s="128">
        <v>1.69</v>
      </c>
      <c r="I100" s="128">
        <v>0.06</v>
      </c>
      <c r="J100" s="128">
        <v>1.36</v>
      </c>
      <c r="K100" s="128">
        <v>0.19</v>
      </c>
      <c r="L100" s="128">
        <v>0.23</v>
      </c>
      <c r="M100" s="128">
        <v>180.77</v>
      </c>
      <c r="N100" s="128">
        <v>50.69</v>
      </c>
      <c r="O100" s="128">
        <v>215.94</v>
      </c>
      <c r="P100" s="128">
        <v>2</v>
      </c>
      <c r="Q100" s="128">
        <v>407.19</v>
      </c>
      <c r="R100" s="128">
        <v>12.03</v>
      </c>
      <c r="S100" s="128">
        <v>0.03</v>
      </c>
      <c r="T100" s="128">
        <v>0</v>
      </c>
      <c r="U100" s="129" t="s">
        <v>127</v>
      </c>
      <c r="V100" s="129" t="s">
        <v>62</v>
      </c>
    </row>
    <row r="101" spans="1:22" ht="12.2" customHeight="1">
      <c r="A101" s="125" t="s">
        <v>128</v>
      </c>
      <c r="B101" s="126">
        <v>180</v>
      </c>
      <c r="C101" s="127">
        <v>0.2</v>
      </c>
      <c r="D101" s="127">
        <v>0</v>
      </c>
      <c r="E101" s="127">
        <v>9.1</v>
      </c>
      <c r="F101" s="127">
        <v>37</v>
      </c>
      <c r="G101" s="128">
        <v>0</v>
      </c>
      <c r="H101" s="128">
        <v>0.04</v>
      </c>
      <c r="I101" s="128">
        <v>0</v>
      </c>
      <c r="J101" s="128">
        <v>0</v>
      </c>
      <c r="K101" s="128">
        <v>0</v>
      </c>
      <c r="L101" s="128">
        <v>0.01</v>
      </c>
      <c r="M101" s="128">
        <v>11.58</v>
      </c>
      <c r="N101" s="128">
        <v>5.21</v>
      </c>
      <c r="O101" s="128">
        <v>6.68</v>
      </c>
      <c r="P101" s="128">
        <v>0.67</v>
      </c>
      <c r="Q101" s="128">
        <v>23.14</v>
      </c>
      <c r="R101" s="128">
        <v>0</v>
      </c>
      <c r="S101" s="128">
        <v>0</v>
      </c>
      <c r="T101" s="128">
        <v>0</v>
      </c>
      <c r="U101" s="129" t="s">
        <v>129</v>
      </c>
      <c r="V101" s="129" t="s">
        <v>113</v>
      </c>
    </row>
    <row r="102" spans="1:22" ht="12.2" customHeight="1">
      <c r="A102" s="125" t="s">
        <v>37</v>
      </c>
      <c r="B102" s="126">
        <v>20</v>
      </c>
      <c r="C102" s="127">
        <v>1.1000000000000001</v>
      </c>
      <c r="D102" s="127">
        <v>0.2</v>
      </c>
      <c r="E102" s="127">
        <v>9.9</v>
      </c>
      <c r="F102" s="127">
        <v>46</v>
      </c>
      <c r="G102" s="128">
        <v>0</v>
      </c>
      <c r="H102" s="128">
        <v>0</v>
      </c>
      <c r="I102" s="128">
        <v>0</v>
      </c>
      <c r="J102" s="128">
        <v>0</v>
      </c>
      <c r="K102" s="128">
        <v>0</v>
      </c>
      <c r="L102" s="128">
        <v>0</v>
      </c>
      <c r="M102" s="128">
        <v>0</v>
      </c>
      <c r="N102" s="128">
        <v>0</v>
      </c>
      <c r="O102" s="128">
        <v>0</v>
      </c>
      <c r="P102" s="128">
        <v>0</v>
      </c>
      <c r="Q102" s="128">
        <v>0</v>
      </c>
      <c r="R102" s="128">
        <v>0</v>
      </c>
      <c r="S102" s="128">
        <v>0</v>
      </c>
      <c r="T102" s="128">
        <v>0</v>
      </c>
      <c r="U102" s="129" t="s">
        <v>64</v>
      </c>
      <c r="V102" s="129" t="s">
        <v>114</v>
      </c>
    </row>
    <row r="103" spans="1:22" ht="12.2" customHeight="1">
      <c r="A103" s="130" t="s">
        <v>39</v>
      </c>
      <c r="B103" s="131">
        <f>SUM(B100:B102)</f>
        <v>400</v>
      </c>
      <c r="C103" s="124">
        <f t="shared" ref="C103:F103" si="28">SUM(C100:C102)</f>
        <v>10.299999999999999</v>
      </c>
      <c r="D103" s="124">
        <f t="shared" si="28"/>
        <v>9.8999999999999986</v>
      </c>
      <c r="E103" s="124">
        <f t="shared" si="28"/>
        <v>60.1</v>
      </c>
      <c r="F103" s="124">
        <f t="shared" si="28"/>
        <v>405.9</v>
      </c>
      <c r="G103" s="124">
        <f t="shared" ref="G103:S103" si="29">SUM(G100:G102)</f>
        <v>0.16</v>
      </c>
      <c r="H103" s="124">
        <f t="shared" si="29"/>
        <v>1.73</v>
      </c>
      <c r="I103" s="124">
        <f t="shared" si="29"/>
        <v>0.06</v>
      </c>
      <c r="J103" s="124">
        <f t="shared" si="29"/>
        <v>1.36</v>
      </c>
      <c r="K103" s="124">
        <f t="shared" si="29"/>
        <v>0.19</v>
      </c>
      <c r="L103" s="124">
        <f t="shared" si="29"/>
        <v>0.24000000000000002</v>
      </c>
      <c r="M103" s="124">
        <f t="shared" si="29"/>
        <v>192.35000000000002</v>
      </c>
      <c r="N103" s="124">
        <f t="shared" si="29"/>
        <v>55.9</v>
      </c>
      <c r="O103" s="124">
        <f t="shared" si="29"/>
        <v>222.62</v>
      </c>
      <c r="P103" s="124">
        <f t="shared" si="29"/>
        <v>2.67</v>
      </c>
      <c r="Q103" s="124">
        <f t="shared" si="29"/>
        <v>430.33</v>
      </c>
      <c r="R103" s="124">
        <f t="shared" si="29"/>
        <v>12.03</v>
      </c>
      <c r="S103" s="124">
        <f t="shared" si="29"/>
        <v>0.03</v>
      </c>
      <c r="T103" s="128">
        <v>0</v>
      </c>
      <c r="U103" s="132"/>
      <c r="V103" s="132"/>
    </row>
    <row r="104" spans="1:22" ht="21.6" customHeight="1">
      <c r="A104" s="157" t="s">
        <v>57</v>
      </c>
      <c r="B104" s="157"/>
      <c r="C104" s="140">
        <f>C103+C98+C89</f>
        <v>67.900000000000006</v>
      </c>
      <c r="D104" s="140">
        <f t="shared" ref="D104:F104" si="30">D103+D98+D89</f>
        <v>69.7</v>
      </c>
      <c r="E104" s="140">
        <f t="shared" si="30"/>
        <v>286.40999999999997</v>
      </c>
      <c r="F104" s="140">
        <f t="shared" si="30"/>
        <v>2029</v>
      </c>
      <c r="G104" s="140">
        <f t="shared" ref="G104:T104" si="31">G103+G98+G89</f>
        <v>1.23</v>
      </c>
      <c r="H104" s="140">
        <f t="shared" si="31"/>
        <v>60.599999999999994</v>
      </c>
      <c r="I104" s="140">
        <f t="shared" si="31"/>
        <v>0.53</v>
      </c>
      <c r="J104" s="140">
        <f t="shared" si="31"/>
        <v>11.82</v>
      </c>
      <c r="K104" s="140">
        <f t="shared" si="31"/>
        <v>0.8</v>
      </c>
      <c r="L104" s="140">
        <f t="shared" si="31"/>
        <v>1.51</v>
      </c>
      <c r="M104" s="140">
        <f t="shared" si="31"/>
        <v>996.81</v>
      </c>
      <c r="N104" s="140">
        <f t="shared" si="31"/>
        <v>302.40000000000003</v>
      </c>
      <c r="O104" s="140">
        <f t="shared" si="31"/>
        <v>1337.7800000000002</v>
      </c>
      <c r="P104" s="140">
        <f t="shared" si="31"/>
        <v>17.3</v>
      </c>
      <c r="Q104" s="140">
        <f t="shared" si="31"/>
        <v>3276.67</v>
      </c>
      <c r="R104" s="140">
        <f t="shared" si="31"/>
        <v>75</v>
      </c>
      <c r="S104" s="140">
        <f t="shared" si="31"/>
        <v>0.41000000000000003</v>
      </c>
      <c r="T104" s="140">
        <f t="shared" si="31"/>
        <v>0.04</v>
      </c>
      <c r="U104" s="132"/>
      <c r="V104" s="132"/>
    </row>
    <row r="105" spans="1:22" ht="28.35" customHeight="1">
      <c r="A105" s="160" t="s">
        <v>130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</row>
    <row r="106" spans="1:22" ht="13.35" customHeight="1">
      <c r="A106" s="162" t="s">
        <v>1</v>
      </c>
      <c r="B106" s="159" t="s">
        <v>2</v>
      </c>
      <c r="C106" s="161" t="s">
        <v>3</v>
      </c>
      <c r="D106" s="161"/>
      <c r="E106" s="161"/>
      <c r="F106" s="163" t="s">
        <v>4</v>
      </c>
      <c r="G106" s="161" t="s">
        <v>92</v>
      </c>
      <c r="H106" s="161"/>
      <c r="I106" s="161"/>
      <c r="J106" s="161"/>
      <c r="K106" s="161"/>
      <c r="L106" s="161"/>
      <c r="M106" s="161" t="s">
        <v>93</v>
      </c>
      <c r="N106" s="161"/>
      <c r="O106" s="161"/>
      <c r="P106" s="161"/>
      <c r="Q106" s="161"/>
      <c r="R106" s="161"/>
      <c r="S106" s="161"/>
      <c r="T106" s="161"/>
      <c r="U106" s="159" t="s">
        <v>94</v>
      </c>
      <c r="V106" s="159" t="s">
        <v>95</v>
      </c>
    </row>
    <row r="107" spans="1:22" ht="26.65" customHeight="1">
      <c r="A107" s="162"/>
      <c r="B107" s="159"/>
      <c r="C107" s="124" t="s">
        <v>9</v>
      </c>
      <c r="D107" s="124" t="s">
        <v>10</v>
      </c>
      <c r="E107" s="124" t="s">
        <v>11</v>
      </c>
      <c r="F107" s="163"/>
      <c r="G107" s="124" t="s">
        <v>96</v>
      </c>
      <c r="H107" s="124" t="s">
        <v>97</v>
      </c>
      <c r="I107" s="124" t="s">
        <v>98</v>
      </c>
      <c r="J107" s="124" t="s">
        <v>99</v>
      </c>
      <c r="K107" s="124" t="s">
        <v>100</v>
      </c>
      <c r="L107" s="124" t="s">
        <v>101</v>
      </c>
      <c r="M107" s="124" t="s">
        <v>102</v>
      </c>
      <c r="N107" s="124" t="s">
        <v>103</v>
      </c>
      <c r="O107" s="124" t="s">
        <v>104</v>
      </c>
      <c r="P107" s="124" t="s">
        <v>105</v>
      </c>
      <c r="Q107" s="124" t="s">
        <v>106</v>
      </c>
      <c r="R107" s="124" t="s">
        <v>107</v>
      </c>
      <c r="S107" s="124" t="s">
        <v>108</v>
      </c>
      <c r="T107" s="124" t="s">
        <v>109</v>
      </c>
      <c r="U107" s="159"/>
      <c r="V107" s="159"/>
    </row>
    <row r="108" spans="1:22" ht="14.65" customHeight="1">
      <c r="A108" s="158" t="s">
        <v>110</v>
      </c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</row>
    <row r="109" spans="1:22" s="138" customFormat="1" ht="12.2" customHeight="1">
      <c r="A109" s="133" t="s">
        <v>380</v>
      </c>
      <c r="B109" s="134">
        <v>100</v>
      </c>
      <c r="C109" s="135">
        <f>0.5*100/60</f>
        <v>0.83333333333333337</v>
      </c>
      <c r="D109" s="135">
        <f>0.1*100/60</f>
        <v>0.16666666666666666</v>
      </c>
      <c r="E109" s="135">
        <f>1.5*100/60</f>
        <v>2.5</v>
      </c>
      <c r="F109" s="135">
        <f>8.4*100/60</f>
        <v>14</v>
      </c>
      <c r="G109" s="136">
        <f>0.02*100/60</f>
        <v>3.3333333333333333E-2</v>
      </c>
      <c r="H109" s="136">
        <f>6*100/60</f>
        <v>10</v>
      </c>
      <c r="I109" s="136">
        <f>0.01*100/60</f>
        <v>1.6666666666666666E-2</v>
      </c>
      <c r="J109" s="136">
        <f>0.06*100/60</f>
        <v>0.1</v>
      </c>
      <c r="K109" s="136">
        <v>0</v>
      </c>
      <c r="L109" s="136">
        <f>0.02*100/60</f>
        <v>3.3333333333333333E-2</v>
      </c>
      <c r="M109" s="136">
        <f>13.8*100/60</f>
        <v>23</v>
      </c>
      <c r="N109" s="136">
        <f>8.4*100/60</f>
        <v>14</v>
      </c>
      <c r="O109" s="136">
        <f>25.2*100/60</f>
        <v>42</v>
      </c>
      <c r="P109" s="136">
        <f>0.6*100/60</f>
        <v>1</v>
      </c>
      <c r="Q109" s="136">
        <v>84.6</v>
      </c>
      <c r="R109" s="136">
        <v>1.8</v>
      </c>
      <c r="S109" s="136">
        <v>0.01</v>
      </c>
      <c r="T109" s="136">
        <v>0</v>
      </c>
      <c r="U109" s="137" t="s">
        <v>379</v>
      </c>
      <c r="V109" s="137" t="s">
        <v>54</v>
      </c>
    </row>
    <row r="110" spans="1:22" ht="12.2" customHeight="1">
      <c r="A110" s="125" t="s">
        <v>131</v>
      </c>
      <c r="B110" s="126">
        <v>180</v>
      </c>
      <c r="C110" s="127">
        <v>3.7</v>
      </c>
      <c r="D110" s="127">
        <v>4.9000000000000004</v>
      </c>
      <c r="E110" s="127">
        <v>25.1</v>
      </c>
      <c r="F110" s="127">
        <v>163.80000000000001</v>
      </c>
      <c r="G110" s="128">
        <v>0.14000000000000001</v>
      </c>
      <c r="H110" s="128">
        <v>12.2</v>
      </c>
      <c r="I110" s="128">
        <v>0.03</v>
      </c>
      <c r="J110" s="128">
        <v>0.27</v>
      </c>
      <c r="K110" s="128">
        <v>0.08</v>
      </c>
      <c r="L110" s="128">
        <v>0.12</v>
      </c>
      <c r="M110" s="128">
        <v>49.15</v>
      </c>
      <c r="N110" s="128">
        <v>35.409999999999997</v>
      </c>
      <c r="O110" s="128">
        <v>98.82</v>
      </c>
      <c r="P110" s="128">
        <v>1.42</v>
      </c>
      <c r="Q110" s="128">
        <v>895.31</v>
      </c>
      <c r="R110" s="128">
        <v>9.85</v>
      </c>
      <c r="S110" s="128">
        <v>0.04</v>
      </c>
      <c r="T110" s="128">
        <v>0</v>
      </c>
      <c r="U110" s="129" t="s">
        <v>132</v>
      </c>
      <c r="V110" s="129" t="s">
        <v>113</v>
      </c>
    </row>
    <row r="111" spans="1:22" ht="12.2" customHeight="1">
      <c r="A111" s="125" t="s">
        <v>133</v>
      </c>
      <c r="B111" s="126">
        <v>100</v>
      </c>
      <c r="C111" s="127">
        <v>13.6</v>
      </c>
      <c r="D111" s="127">
        <v>13.8</v>
      </c>
      <c r="E111" s="127">
        <v>16.899999999999999</v>
      </c>
      <c r="F111" s="127">
        <v>217.3</v>
      </c>
      <c r="G111" s="128">
        <v>0.09</v>
      </c>
      <c r="H111" s="128">
        <v>2.71</v>
      </c>
      <c r="I111" s="128">
        <v>0.39</v>
      </c>
      <c r="J111" s="128">
        <v>1.72</v>
      </c>
      <c r="K111" s="128">
        <v>0</v>
      </c>
      <c r="L111" s="128">
        <v>0.1</v>
      </c>
      <c r="M111" s="128">
        <v>46.97</v>
      </c>
      <c r="N111" s="128">
        <v>52.14</v>
      </c>
      <c r="O111" s="128">
        <v>197.97</v>
      </c>
      <c r="P111" s="128">
        <v>1.05</v>
      </c>
      <c r="Q111" s="128">
        <v>467.68</v>
      </c>
      <c r="R111" s="128">
        <v>124.9</v>
      </c>
      <c r="S111" s="128">
        <v>0.53</v>
      </c>
      <c r="T111" s="128">
        <v>0.01</v>
      </c>
      <c r="U111" s="129" t="s">
        <v>134</v>
      </c>
      <c r="V111" s="129" t="s">
        <v>113</v>
      </c>
    </row>
    <row r="112" spans="1:22" ht="12.2" customHeight="1">
      <c r="A112" s="125" t="s">
        <v>135</v>
      </c>
      <c r="B112" s="126">
        <v>180</v>
      </c>
      <c r="C112" s="127">
        <v>0.1</v>
      </c>
      <c r="D112" s="127">
        <v>0.1</v>
      </c>
      <c r="E112" s="127">
        <v>13.4</v>
      </c>
      <c r="F112" s="127">
        <v>56.3</v>
      </c>
      <c r="G112" s="128">
        <v>0.01</v>
      </c>
      <c r="H112" s="128">
        <v>1.44</v>
      </c>
      <c r="I112" s="128">
        <v>0</v>
      </c>
      <c r="J112" s="128">
        <v>0.23</v>
      </c>
      <c r="K112" s="128">
        <v>0</v>
      </c>
      <c r="L112" s="128">
        <v>0.01</v>
      </c>
      <c r="M112" s="128">
        <v>11.64</v>
      </c>
      <c r="N112" s="128">
        <v>3.99</v>
      </c>
      <c r="O112" s="128">
        <v>3.56</v>
      </c>
      <c r="P112" s="128">
        <v>0.71</v>
      </c>
      <c r="Q112" s="128">
        <v>100.85</v>
      </c>
      <c r="R112" s="128">
        <v>0.72</v>
      </c>
      <c r="S112" s="128">
        <v>0</v>
      </c>
      <c r="T112" s="128">
        <v>0</v>
      </c>
      <c r="U112" s="129" t="s">
        <v>136</v>
      </c>
      <c r="V112" s="129" t="s">
        <v>113</v>
      </c>
    </row>
    <row r="113" spans="1:22" ht="12.2" customHeight="1">
      <c r="A113" s="125" t="s">
        <v>50</v>
      </c>
      <c r="B113" s="126">
        <v>40</v>
      </c>
      <c r="C113" s="127">
        <v>3.1</v>
      </c>
      <c r="D113" s="127">
        <v>0.2</v>
      </c>
      <c r="E113" s="127">
        <v>20.100000000000001</v>
      </c>
      <c r="F113" s="127">
        <v>94.7</v>
      </c>
      <c r="G113" s="128">
        <v>0.06</v>
      </c>
      <c r="H113" s="128">
        <v>0</v>
      </c>
      <c r="I113" s="128">
        <v>0</v>
      </c>
      <c r="J113" s="128">
        <v>0.78</v>
      </c>
      <c r="K113" s="128">
        <v>0</v>
      </c>
      <c r="L113" s="128">
        <v>0.02</v>
      </c>
      <c r="M113" s="128">
        <v>9.1999999999999993</v>
      </c>
      <c r="N113" s="128">
        <v>13.2</v>
      </c>
      <c r="O113" s="128">
        <v>33.6</v>
      </c>
      <c r="P113" s="128">
        <v>0.8</v>
      </c>
      <c r="Q113" s="128">
        <v>51.6</v>
      </c>
      <c r="R113" s="128">
        <v>0</v>
      </c>
      <c r="S113" s="128">
        <v>0.01</v>
      </c>
      <c r="T113" s="128">
        <v>0</v>
      </c>
      <c r="U113" s="129" t="s">
        <v>64</v>
      </c>
      <c r="V113" s="129" t="s">
        <v>114</v>
      </c>
    </row>
    <row r="114" spans="1:22" ht="21.6" customHeight="1">
      <c r="A114" s="130" t="s">
        <v>39</v>
      </c>
      <c r="B114" s="131">
        <f>SUM(B109:B113)</f>
        <v>600</v>
      </c>
      <c r="C114" s="124">
        <f t="shared" ref="C114:F114" si="32">SUM(C109:C113)</f>
        <v>21.333333333333336</v>
      </c>
      <c r="D114" s="124">
        <f t="shared" si="32"/>
        <v>19.166666666666668</v>
      </c>
      <c r="E114" s="124">
        <f t="shared" si="32"/>
        <v>78</v>
      </c>
      <c r="F114" s="124">
        <f t="shared" si="32"/>
        <v>546.1</v>
      </c>
      <c r="G114" s="124">
        <f t="shared" ref="G114:T114" si="33">SUM(G109:G113)</f>
        <v>0.33333333333333331</v>
      </c>
      <c r="H114" s="124">
        <f t="shared" si="33"/>
        <v>26.35</v>
      </c>
      <c r="I114" s="124">
        <f t="shared" si="33"/>
        <v>0.43666666666666665</v>
      </c>
      <c r="J114" s="124">
        <f t="shared" si="33"/>
        <v>3.0999999999999996</v>
      </c>
      <c r="K114" s="124">
        <f t="shared" si="33"/>
        <v>0.08</v>
      </c>
      <c r="L114" s="124">
        <f t="shared" si="33"/>
        <v>0.28333333333333333</v>
      </c>
      <c r="M114" s="124">
        <f t="shared" si="33"/>
        <v>139.95999999999998</v>
      </c>
      <c r="N114" s="124">
        <f t="shared" si="33"/>
        <v>118.74</v>
      </c>
      <c r="O114" s="124">
        <f t="shared" si="33"/>
        <v>375.95</v>
      </c>
      <c r="P114" s="124">
        <f t="shared" si="33"/>
        <v>4.9799999999999995</v>
      </c>
      <c r="Q114" s="124">
        <f t="shared" si="33"/>
        <v>1600.0399999999997</v>
      </c>
      <c r="R114" s="124">
        <f t="shared" si="33"/>
        <v>137.27000000000001</v>
      </c>
      <c r="S114" s="124">
        <f t="shared" si="33"/>
        <v>0.59000000000000008</v>
      </c>
      <c r="T114" s="124">
        <f t="shared" si="33"/>
        <v>0.01</v>
      </c>
      <c r="U114" s="132"/>
      <c r="V114" s="132"/>
    </row>
    <row r="115" spans="1:22" ht="14.65" customHeight="1">
      <c r="A115" s="158" t="s">
        <v>115</v>
      </c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</row>
    <row r="116" spans="1:22" ht="12.2" customHeight="1">
      <c r="A116" s="125" t="s">
        <v>359</v>
      </c>
      <c r="B116" s="126">
        <v>150</v>
      </c>
      <c r="C116" s="127">
        <v>1.4</v>
      </c>
      <c r="D116" s="127">
        <v>0.3</v>
      </c>
      <c r="E116" s="127">
        <v>12</v>
      </c>
      <c r="F116" s="127">
        <v>1.5</v>
      </c>
      <c r="G116" s="128">
        <v>0</v>
      </c>
      <c r="H116" s="128">
        <v>0</v>
      </c>
      <c r="I116" s="128">
        <v>0</v>
      </c>
      <c r="J116" s="128">
        <v>0</v>
      </c>
      <c r="K116" s="128">
        <v>0</v>
      </c>
      <c r="L116" s="128">
        <v>0</v>
      </c>
      <c r="M116" s="128">
        <v>0</v>
      </c>
      <c r="N116" s="128">
        <v>0</v>
      </c>
      <c r="O116" s="128">
        <v>0</v>
      </c>
      <c r="P116" s="128">
        <v>0</v>
      </c>
      <c r="Q116" s="128">
        <v>0</v>
      </c>
      <c r="R116" s="128">
        <v>0</v>
      </c>
      <c r="S116" s="128">
        <v>0</v>
      </c>
      <c r="T116" s="128">
        <v>0</v>
      </c>
      <c r="U116" s="129" t="s">
        <v>76</v>
      </c>
      <c r="V116" s="129" t="s">
        <v>77</v>
      </c>
    </row>
    <row r="117" spans="1:22" ht="12.2" customHeight="1">
      <c r="A117" s="125" t="s">
        <v>138</v>
      </c>
      <c r="B117" s="126">
        <v>250</v>
      </c>
      <c r="C117" s="127">
        <v>8.3000000000000007</v>
      </c>
      <c r="D117" s="127">
        <v>10.199999999999999</v>
      </c>
      <c r="E117" s="127">
        <v>8.1</v>
      </c>
      <c r="F117" s="127">
        <v>217.8</v>
      </c>
      <c r="G117" s="128">
        <v>0.13</v>
      </c>
      <c r="H117" s="128">
        <v>6.1</v>
      </c>
      <c r="I117" s="128">
        <v>0.26</v>
      </c>
      <c r="J117" s="128">
        <v>0.56999999999999995</v>
      </c>
      <c r="K117" s="128">
        <v>0.14000000000000001</v>
      </c>
      <c r="L117" s="128">
        <v>0.12</v>
      </c>
      <c r="M117" s="128">
        <v>32.15</v>
      </c>
      <c r="N117" s="128">
        <v>27.67</v>
      </c>
      <c r="O117" s="128">
        <v>126.34</v>
      </c>
      <c r="P117" s="128">
        <v>1.87</v>
      </c>
      <c r="Q117" s="128">
        <v>452.62</v>
      </c>
      <c r="R117" s="128">
        <v>7.84</v>
      </c>
      <c r="S117" s="128">
        <v>0.05</v>
      </c>
      <c r="T117" s="128">
        <v>0</v>
      </c>
      <c r="U117" s="129" t="s">
        <v>139</v>
      </c>
      <c r="V117" s="129" t="s">
        <v>140</v>
      </c>
    </row>
    <row r="118" spans="1:22" ht="12.2" customHeight="1">
      <c r="A118" s="125" t="s">
        <v>141</v>
      </c>
      <c r="B118" s="126">
        <v>200</v>
      </c>
      <c r="C118" s="127">
        <v>9.9</v>
      </c>
      <c r="D118" s="127">
        <v>16.3</v>
      </c>
      <c r="E118" s="127">
        <v>34</v>
      </c>
      <c r="F118" s="127">
        <v>323.10000000000002</v>
      </c>
      <c r="G118" s="128">
        <v>0.1</v>
      </c>
      <c r="H118" s="128">
        <v>0.23</v>
      </c>
      <c r="I118" s="128">
        <v>0.22</v>
      </c>
      <c r="J118" s="128">
        <v>4.01</v>
      </c>
      <c r="K118" s="128">
        <v>1.34</v>
      </c>
      <c r="L118" s="128">
        <v>0.3</v>
      </c>
      <c r="M118" s="128">
        <v>218.24</v>
      </c>
      <c r="N118" s="128">
        <v>22.88</v>
      </c>
      <c r="O118" s="128">
        <v>231.84</v>
      </c>
      <c r="P118" s="128">
        <v>2.2799999999999998</v>
      </c>
      <c r="Q118" s="128">
        <v>200.88</v>
      </c>
      <c r="R118" s="128">
        <v>14.58</v>
      </c>
      <c r="S118" s="128">
        <v>0.04</v>
      </c>
      <c r="T118" s="128">
        <v>0.03</v>
      </c>
      <c r="U118" s="129" t="s">
        <v>142</v>
      </c>
      <c r="V118" s="129" t="s">
        <v>113</v>
      </c>
    </row>
    <row r="119" spans="1:22" ht="12.2" customHeight="1">
      <c r="A119" s="125" t="s">
        <v>143</v>
      </c>
      <c r="B119" s="126">
        <v>200</v>
      </c>
      <c r="C119" s="127">
        <v>1</v>
      </c>
      <c r="D119" s="127">
        <v>0.2</v>
      </c>
      <c r="E119" s="127">
        <v>19.600000000000001</v>
      </c>
      <c r="F119" s="127">
        <v>83.4</v>
      </c>
      <c r="G119" s="128">
        <v>0.02</v>
      </c>
      <c r="H119" s="128">
        <v>1.6</v>
      </c>
      <c r="I119" s="128">
        <v>0</v>
      </c>
      <c r="J119" s="128">
        <v>0</v>
      </c>
      <c r="K119" s="128">
        <v>0</v>
      </c>
      <c r="L119" s="128">
        <v>0.02</v>
      </c>
      <c r="M119" s="128">
        <v>12.6</v>
      </c>
      <c r="N119" s="128">
        <v>7.2</v>
      </c>
      <c r="O119" s="128">
        <v>12.6</v>
      </c>
      <c r="P119" s="128">
        <v>2.52</v>
      </c>
      <c r="Q119" s="128">
        <v>240</v>
      </c>
      <c r="R119" s="128">
        <v>2</v>
      </c>
      <c r="S119" s="128">
        <v>0</v>
      </c>
      <c r="T119" s="128">
        <v>0</v>
      </c>
      <c r="U119" s="129" t="s">
        <v>144</v>
      </c>
      <c r="V119" s="129" t="s">
        <v>113</v>
      </c>
    </row>
    <row r="120" spans="1:22" ht="12.2" customHeight="1">
      <c r="A120" s="125" t="s">
        <v>50</v>
      </c>
      <c r="B120" s="126">
        <v>50</v>
      </c>
      <c r="C120" s="127">
        <v>3.8</v>
      </c>
      <c r="D120" s="127">
        <v>0.3</v>
      </c>
      <c r="E120" s="127">
        <v>25.1</v>
      </c>
      <c r="F120" s="127">
        <v>118.4</v>
      </c>
      <c r="G120" s="128">
        <v>0.08</v>
      </c>
      <c r="H120" s="128">
        <v>0</v>
      </c>
      <c r="I120" s="128">
        <v>0</v>
      </c>
      <c r="J120" s="128">
        <v>0.98</v>
      </c>
      <c r="K120" s="128">
        <v>0</v>
      </c>
      <c r="L120" s="128">
        <v>0.03</v>
      </c>
      <c r="M120" s="128">
        <v>11.5</v>
      </c>
      <c r="N120" s="128">
        <v>16.5</v>
      </c>
      <c r="O120" s="128">
        <v>42</v>
      </c>
      <c r="P120" s="128">
        <v>1</v>
      </c>
      <c r="Q120" s="128">
        <v>64.5</v>
      </c>
      <c r="R120" s="128">
        <v>0</v>
      </c>
      <c r="S120" s="128">
        <v>0.01</v>
      </c>
      <c r="T120" s="128">
        <v>0</v>
      </c>
      <c r="U120" s="129" t="s">
        <v>64</v>
      </c>
      <c r="V120" s="129" t="s">
        <v>140</v>
      </c>
    </row>
    <row r="121" spans="1:22" ht="12.2" customHeight="1">
      <c r="A121" s="125" t="s">
        <v>37</v>
      </c>
      <c r="B121" s="126">
        <v>50</v>
      </c>
      <c r="C121" s="127">
        <v>3.3</v>
      </c>
      <c r="D121" s="127">
        <v>0.4</v>
      </c>
      <c r="E121" s="127">
        <v>21.2</v>
      </c>
      <c r="F121" s="127">
        <v>102</v>
      </c>
      <c r="G121" s="128">
        <v>0.09</v>
      </c>
      <c r="H121" s="128">
        <v>0</v>
      </c>
      <c r="I121" s="128">
        <v>0</v>
      </c>
      <c r="J121" s="128">
        <v>1.1000000000000001</v>
      </c>
      <c r="K121" s="128">
        <v>0</v>
      </c>
      <c r="L121" s="128">
        <v>0.04</v>
      </c>
      <c r="M121" s="128">
        <v>9</v>
      </c>
      <c r="N121" s="128">
        <v>9.5</v>
      </c>
      <c r="O121" s="128">
        <v>43.5</v>
      </c>
      <c r="P121" s="128">
        <v>2</v>
      </c>
      <c r="Q121" s="128">
        <v>68</v>
      </c>
      <c r="R121" s="128">
        <v>2.8</v>
      </c>
      <c r="S121" s="128">
        <v>0</v>
      </c>
      <c r="T121" s="128">
        <v>0</v>
      </c>
      <c r="U121" s="129" t="s">
        <v>64</v>
      </c>
      <c r="V121" s="129" t="s">
        <v>114</v>
      </c>
    </row>
    <row r="122" spans="1:22" ht="12.2" customHeight="1">
      <c r="A122" s="125" t="s">
        <v>360</v>
      </c>
      <c r="B122" s="126">
        <v>200</v>
      </c>
      <c r="C122" s="127">
        <v>5.6</v>
      </c>
      <c r="D122" s="127">
        <v>4.9000000000000004</v>
      </c>
      <c r="E122" s="127">
        <v>9.3000000000000007</v>
      </c>
      <c r="F122" s="127">
        <v>104.8</v>
      </c>
      <c r="G122" s="128">
        <v>0.05</v>
      </c>
      <c r="H122" s="128">
        <v>1.04</v>
      </c>
      <c r="I122" s="128">
        <v>0.03</v>
      </c>
      <c r="J122" s="128">
        <v>0</v>
      </c>
      <c r="K122" s="128">
        <v>0</v>
      </c>
      <c r="L122" s="128">
        <v>0.21</v>
      </c>
      <c r="M122" s="128">
        <v>204</v>
      </c>
      <c r="N122" s="128">
        <v>22.4</v>
      </c>
      <c r="O122" s="128">
        <v>144</v>
      </c>
      <c r="P122" s="128">
        <v>0.16</v>
      </c>
      <c r="Q122" s="128">
        <v>292</v>
      </c>
      <c r="R122" s="128">
        <v>18</v>
      </c>
      <c r="S122" s="128">
        <v>0</v>
      </c>
      <c r="T122" s="128">
        <v>0</v>
      </c>
      <c r="U122" s="129" t="s">
        <v>145</v>
      </c>
      <c r="V122" s="129" t="s">
        <v>146</v>
      </c>
    </row>
    <row r="123" spans="1:22" ht="21.6" customHeight="1">
      <c r="A123" s="130" t="s">
        <v>39</v>
      </c>
      <c r="B123" s="131">
        <f>SUM(B116:B122)</f>
        <v>1100</v>
      </c>
      <c r="C123" s="124">
        <f t="shared" ref="C123:F123" si="34">SUM(C116:C122)</f>
        <v>33.300000000000004</v>
      </c>
      <c r="D123" s="124">
        <f t="shared" si="34"/>
        <v>32.6</v>
      </c>
      <c r="E123" s="124">
        <f t="shared" si="34"/>
        <v>129.30000000000001</v>
      </c>
      <c r="F123" s="124">
        <f t="shared" si="34"/>
        <v>951</v>
      </c>
      <c r="G123" s="124">
        <f t="shared" ref="G123:T123" si="35">SUM(G116:G122)</f>
        <v>0.47000000000000003</v>
      </c>
      <c r="H123" s="124">
        <f t="shared" si="35"/>
        <v>8.9699999999999989</v>
      </c>
      <c r="I123" s="124">
        <f t="shared" si="35"/>
        <v>0.51</v>
      </c>
      <c r="J123" s="124">
        <f t="shared" si="35"/>
        <v>6.66</v>
      </c>
      <c r="K123" s="124">
        <f t="shared" si="35"/>
        <v>1.48</v>
      </c>
      <c r="L123" s="124">
        <f t="shared" si="35"/>
        <v>0.72</v>
      </c>
      <c r="M123" s="124">
        <f t="shared" si="35"/>
        <v>487.49</v>
      </c>
      <c r="N123" s="124">
        <f t="shared" si="35"/>
        <v>106.15</v>
      </c>
      <c r="O123" s="124">
        <f t="shared" si="35"/>
        <v>600.28</v>
      </c>
      <c r="P123" s="124">
        <f t="shared" si="35"/>
        <v>9.83</v>
      </c>
      <c r="Q123" s="124">
        <f t="shared" si="35"/>
        <v>1318</v>
      </c>
      <c r="R123" s="124">
        <f t="shared" si="35"/>
        <v>45.22</v>
      </c>
      <c r="S123" s="124">
        <f t="shared" si="35"/>
        <v>9.9999999999999992E-2</v>
      </c>
      <c r="T123" s="124">
        <f t="shared" si="35"/>
        <v>0.03</v>
      </c>
      <c r="U123" s="132"/>
      <c r="V123" s="132"/>
    </row>
    <row r="124" spans="1:22" ht="14.65" customHeight="1">
      <c r="A124" s="158" t="s">
        <v>125</v>
      </c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</row>
    <row r="125" spans="1:22" ht="12.2" customHeight="1">
      <c r="A125" s="125" t="s">
        <v>147</v>
      </c>
      <c r="B125" s="126">
        <v>100</v>
      </c>
      <c r="C125" s="127">
        <v>0.4</v>
      </c>
      <c r="D125" s="127">
        <v>0.4</v>
      </c>
      <c r="E125" s="127">
        <v>9.8000000000000007</v>
      </c>
      <c r="F125" s="127">
        <v>47</v>
      </c>
      <c r="G125" s="128">
        <v>0.03</v>
      </c>
      <c r="H125" s="128">
        <v>10</v>
      </c>
      <c r="I125" s="128">
        <v>0.01</v>
      </c>
      <c r="J125" s="128">
        <v>0.63</v>
      </c>
      <c r="K125" s="128">
        <v>0</v>
      </c>
      <c r="L125" s="128">
        <v>0.02</v>
      </c>
      <c r="M125" s="128">
        <v>16</v>
      </c>
      <c r="N125" s="128">
        <v>8</v>
      </c>
      <c r="O125" s="128">
        <v>11</v>
      </c>
      <c r="P125" s="128">
        <v>2.2000000000000002</v>
      </c>
      <c r="Q125" s="128">
        <v>278</v>
      </c>
      <c r="R125" s="128">
        <v>2</v>
      </c>
      <c r="S125" s="128">
        <v>0.01</v>
      </c>
      <c r="T125" s="128">
        <v>0</v>
      </c>
      <c r="U125" s="129" t="s">
        <v>148</v>
      </c>
      <c r="V125" s="129" t="s">
        <v>113</v>
      </c>
    </row>
    <row r="126" spans="1:22" ht="12.2" customHeight="1">
      <c r="A126" s="125" t="s">
        <v>149</v>
      </c>
      <c r="B126" s="126">
        <v>75</v>
      </c>
      <c r="C126" s="127">
        <v>4.5</v>
      </c>
      <c r="D126" s="127">
        <v>5</v>
      </c>
      <c r="E126" s="127">
        <v>22.1</v>
      </c>
      <c r="F126" s="127">
        <v>124.5</v>
      </c>
      <c r="G126" s="128">
        <v>0.06</v>
      </c>
      <c r="H126" s="128">
        <v>3.75</v>
      </c>
      <c r="I126" s="128">
        <v>0.02</v>
      </c>
      <c r="J126" s="128">
        <v>0.98</v>
      </c>
      <c r="K126" s="128">
        <v>0</v>
      </c>
      <c r="L126" s="128">
        <v>0</v>
      </c>
      <c r="M126" s="128">
        <v>18</v>
      </c>
      <c r="N126" s="128">
        <v>6.75</v>
      </c>
      <c r="O126" s="128">
        <v>33</v>
      </c>
      <c r="P126" s="128">
        <v>0.75</v>
      </c>
      <c r="Q126" s="128">
        <v>0</v>
      </c>
      <c r="R126" s="128">
        <v>0</v>
      </c>
      <c r="S126" s="128">
        <v>0</v>
      </c>
      <c r="T126" s="128">
        <v>0</v>
      </c>
      <c r="U126" s="129" t="s">
        <v>150</v>
      </c>
      <c r="V126" s="129" t="s">
        <v>140</v>
      </c>
    </row>
    <row r="127" spans="1:22" ht="12.2" customHeight="1">
      <c r="A127" s="125" t="s">
        <v>361</v>
      </c>
      <c r="B127" s="126">
        <v>180</v>
      </c>
      <c r="C127" s="127">
        <v>5</v>
      </c>
      <c r="D127" s="127">
        <v>4.5</v>
      </c>
      <c r="E127" s="127">
        <v>8.1</v>
      </c>
      <c r="F127" s="127">
        <v>101.7</v>
      </c>
      <c r="G127" s="128">
        <v>0.05</v>
      </c>
      <c r="H127" s="128">
        <v>1.26</v>
      </c>
      <c r="I127" s="128">
        <v>0.05</v>
      </c>
      <c r="J127" s="128">
        <v>0</v>
      </c>
      <c r="K127" s="128">
        <v>0</v>
      </c>
      <c r="L127" s="128">
        <v>0.31</v>
      </c>
      <c r="M127" s="128">
        <v>216</v>
      </c>
      <c r="N127" s="128">
        <v>25.2</v>
      </c>
      <c r="O127" s="128">
        <v>171</v>
      </c>
      <c r="P127" s="128">
        <v>0</v>
      </c>
      <c r="Q127" s="128">
        <v>262.8</v>
      </c>
      <c r="R127" s="128">
        <v>0</v>
      </c>
      <c r="S127" s="128">
        <v>0.04</v>
      </c>
      <c r="T127" s="128">
        <v>0</v>
      </c>
      <c r="U127" s="129" t="s">
        <v>151</v>
      </c>
      <c r="V127" s="129" t="s">
        <v>113</v>
      </c>
    </row>
    <row r="128" spans="1:22" ht="12.2" customHeight="1">
      <c r="A128" s="130" t="s">
        <v>39</v>
      </c>
      <c r="B128" s="131">
        <f>SUM(B125:B127)</f>
        <v>355</v>
      </c>
      <c r="C128" s="124">
        <f t="shared" ref="C128:F128" si="36">SUM(C125:C127)</f>
        <v>9.9</v>
      </c>
      <c r="D128" s="124">
        <f t="shared" si="36"/>
        <v>9.9</v>
      </c>
      <c r="E128" s="124">
        <f t="shared" si="36"/>
        <v>40</v>
      </c>
      <c r="F128" s="124">
        <f t="shared" si="36"/>
        <v>273.2</v>
      </c>
      <c r="G128" s="124">
        <f t="shared" ref="G128:T128" si="37">SUM(G125:G127)</f>
        <v>0.14000000000000001</v>
      </c>
      <c r="H128" s="124">
        <f t="shared" si="37"/>
        <v>15.01</v>
      </c>
      <c r="I128" s="124">
        <f t="shared" si="37"/>
        <v>0.08</v>
      </c>
      <c r="J128" s="124">
        <f t="shared" si="37"/>
        <v>1.6099999999999999</v>
      </c>
      <c r="K128" s="124">
        <f t="shared" si="37"/>
        <v>0</v>
      </c>
      <c r="L128" s="124">
        <f t="shared" si="37"/>
        <v>0.33</v>
      </c>
      <c r="M128" s="124">
        <f t="shared" si="37"/>
        <v>250</v>
      </c>
      <c r="N128" s="124">
        <f t="shared" si="37"/>
        <v>39.950000000000003</v>
      </c>
      <c r="O128" s="124">
        <f t="shared" si="37"/>
        <v>215</v>
      </c>
      <c r="P128" s="124">
        <f t="shared" si="37"/>
        <v>2.95</v>
      </c>
      <c r="Q128" s="124">
        <f t="shared" si="37"/>
        <v>540.79999999999995</v>
      </c>
      <c r="R128" s="124">
        <f t="shared" si="37"/>
        <v>2</v>
      </c>
      <c r="S128" s="124">
        <f t="shared" si="37"/>
        <v>0.05</v>
      </c>
      <c r="T128" s="124">
        <f t="shared" si="37"/>
        <v>0</v>
      </c>
      <c r="U128" s="132"/>
      <c r="V128" s="132"/>
    </row>
    <row r="129" spans="1:22" ht="21.6" customHeight="1">
      <c r="A129" s="157" t="s">
        <v>57</v>
      </c>
      <c r="B129" s="157"/>
      <c r="C129" s="140">
        <f>C128+C123+C114</f>
        <v>64.533333333333331</v>
      </c>
      <c r="D129" s="140">
        <f t="shared" ref="D129:F129" si="38">D128+D123+D114</f>
        <v>61.666666666666671</v>
      </c>
      <c r="E129" s="140">
        <f t="shared" si="38"/>
        <v>247.3</v>
      </c>
      <c r="F129" s="140">
        <f t="shared" si="38"/>
        <v>1770.3000000000002</v>
      </c>
      <c r="G129" s="140">
        <f t="shared" ref="G129:T129" si="39">G128+G123+G114</f>
        <v>0.94333333333333336</v>
      </c>
      <c r="H129" s="140">
        <f t="shared" si="39"/>
        <v>50.33</v>
      </c>
      <c r="I129" s="140">
        <f t="shared" si="39"/>
        <v>1.0266666666666666</v>
      </c>
      <c r="J129" s="140">
        <f t="shared" si="39"/>
        <v>11.37</v>
      </c>
      <c r="K129" s="140">
        <f t="shared" si="39"/>
        <v>1.56</v>
      </c>
      <c r="L129" s="140">
        <f t="shared" si="39"/>
        <v>1.3333333333333335</v>
      </c>
      <c r="M129" s="140">
        <f t="shared" si="39"/>
        <v>877.45</v>
      </c>
      <c r="N129" s="140">
        <f t="shared" si="39"/>
        <v>264.84000000000003</v>
      </c>
      <c r="O129" s="140">
        <f t="shared" si="39"/>
        <v>1191.23</v>
      </c>
      <c r="P129" s="140">
        <f t="shared" si="39"/>
        <v>17.760000000000002</v>
      </c>
      <c r="Q129" s="140">
        <f t="shared" si="39"/>
        <v>3458.8399999999997</v>
      </c>
      <c r="R129" s="140">
        <f t="shared" si="39"/>
        <v>184.49</v>
      </c>
      <c r="S129" s="140">
        <f t="shared" si="39"/>
        <v>0.7400000000000001</v>
      </c>
      <c r="T129" s="140">
        <f t="shared" si="39"/>
        <v>0.04</v>
      </c>
      <c r="U129" s="132"/>
      <c r="V129" s="132"/>
    </row>
    <row r="130" spans="1:22" ht="28.35" customHeight="1">
      <c r="A130" s="160" t="s">
        <v>152</v>
      </c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</row>
    <row r="131" spans="1:22" ht="13.35" customHeight="1">
      <c r="A131" s="162" t="s">
        <v>1</v>
      </c>
      <c r="B131" s="159" t="s">
        <v>2</v>
      </c>
      <c r="C131" s="161" t="s">
        <v>3</v>
      </c>
      <c r="D131" s="161"/>
      <c r="E131" s="161"/>
      <c r="F131" s="163" t="s">
        <v>4</v>
      </c>
      <c r="G131" s="161" t="s">
        <v>157</v>
      </c>
      <c r="H131" s="161"/>
      <c r="I131" s="161"/>
      <c r="J131" s="161"/>
      <c r="K131" s="161"/>
      <c r="L131" s="161"/>
      <c r="M131" s="161" t="s">
        <v>158</v>
      </c>
      <c r="N131" s="161"/>
      <c r="O131" s="161"/>
      <c r="P131" s="161"/>
      <c r="Q131" s="161"/>
      <c r="R131" s="161"/>
      <c r="S131" s="161"/>
      <c r="T131" s="161"/>
      <c r="U131" s="159" t="s">
        <v>159</v>
      </c>
      <c r="V131" s="159" t="s">
        <v>160</v>
      </c>
    </row>
    <row r="132" spans="1:22" ht="26.65" customHeight="1">
      <c r="A132" s="162"/>
      <c r="B132" s="159"/>
      <c r="C132" s="124" t="s">
        <v>9</v>
      </c>
      <c r="D132" s="124" t="s">
        <v>10</v>
      </c>
      <c r="E132" s="124" t="s">
        <v>11</v>
      </c>
      <c r="F132" s="163"/>
      <c r="G132" s="124" t="s">
        <v>161</v>
      </c>
      <c r="H132" s="124" t="s">
        <v>162</v>
      </c>
      <c r="I132" s="124" t="s">
        <v>163</v>
      </c>
      <c r="J132" s="124" t="s">
        <v>164</v>
      </c>
      <c r="K132" s="124" t="s">
        <v>165</v>
      </c>
      <c r="L132" s="124" t="s">
        <v>166</v>
      </c>
      <c r="M132" s="124" t="s">
        <v>167</v>
      </c>
      <c r="N132" s="124" t="s">
        <v>168</v>
      </c>
      <c r="O132" s="124" t="s">
        <v>169</v>
      </c>
      <c r="P132" s="124" t="s">
        <v>170</v>
      </c>
      <c r="Q132" s="124" t="s">
        <v>171</v>
      </c>
      <c r="R132" s="124" t="s">
        <v>172</v>
      </c>
      <c r="S132" s="124" t="s">
        <v>173</v>
      </c>
      <c r="T132" s="124" t="s">
        <v>174</v>
      </c>
      <c r="U132" s="159"/>
      <c r="V132" s="159"/>
    </row>
    <row r="133" spans="1:22" ht="14.65" customHeight="1">
      <c r="A133" s="158" t="s">
        <v>175</v>
      </c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</row>
    <row r="134" spans="1:22" ht="12.2" customHeight="1">
      <c r="A134" s="125" t="s">
        <v>80</v>
      </c>
      <c r="B134" s="126">
        <v>100</v>
      </c>
      <c r="C134" s="127">
        <v>0.4</v>
      </c>
      <c r="D134" s="127">
        <v>0.4</v>
      </c>
      <c r="E134" s="127">
        <v>9.8000000000000007</v>
      </c>
      <c r="F134" s="127">
        <v>47</v>
      </c>
      <c r="G134" s="128">
        <v>0.03</v>
      </c>
      <c r="H134" s="128">
        <v>10</v>
      </c>
      <c r="I134" s="128">
        <v>0.01</v>
      </c>
      <c r="J134" s="128">
        <v>0.63</v>
      </c>
      <c r="K134" s="128">
        <v>0</v>
      </c>
      <c r="L134" s="128">
        <v>0.02</v>
      </c>
      <c r="M134" s="128">
        <v>16</v>
      </c>
      <c r="N134" s="128">
        <v>8</v>
      </c>
      <c r="O134" s="128">
        <v>11</v>
      </c>
      <c r="P134" s="128">
        <v>2.2000000000000002</v>
      </c>
      <c r="Q134" s="128">
        <v>278</v>
      </c>
      <c r="R134" s="128">
        <v>2</v>
      </c>
      <c r="S134" s="128">
        <v>0.01</v>
      </c>
      <c r="T134" s="128">
        <v>0</v>
      </c>
      <c r="U134" s="129" t="s">
        <v>176</v>
      </c>
      <c r="V134" s="129" t="s">
        <v>177</v>
      </c>
    </row>
    <row r="135" spans="1:22" ht="12.2" customHeight="1">
      <c r="A135" s="125" t="s">
        <v>353</v>
      </c>
      <c r="B135" s="126">
        <v>200</v>
      </c>
      <c r="C135" s="127">
        <v>10.199999999999999</v>
      </c>
      <c r="D135" s="127">
        <v>14.2</v>
      </c>
      <c r="E135" s="127">
        <v>37.299999999999997</v>
      </c>
      <c r="F135" s="127">
        <v>313.10000000000002</v>
      </c>
      <c r="G135" s="128">
        <v>0.09</v>
      </c>
      <c r="H135" s="128">
        <v>0.24</v>
      </c>
      <c r="I135" s="128">
        <v>7.0000000000000007E-2</v>
      </c>
      <c r="J135" s="128">
        <v>2.14</v>
      </c>
      <c r="K135" s="128">
        <v>0.2</v>
      </c>
      <c r="L135" s="128">
        <v>0.24</v>
      </c>
      <c r="M135" s="128">
        <v>177.5</v>
      </c>
      <c r="N135" s="128">
        <v>29</v>
      </c>
      <c r="O135" s="128">
        <v>207.81</v>
      </c>
      <c r="P135" s="128">
        <v>1.26</v>
      </c>
      <c r="Q135" s="128">
        <v>241.26</v>
      </c>
      <c r="R135" s="128">
        <v>4.0999999999999996</v>
      </c>
      <c r="S135" s="128">
        <v>0.04</v>
      </c>
      <c r="T135" s="128">
        <v>0.02</v>
      </c>
      <c r="U135" s="129" t="s">
        <v>179</v>
      </c>
      <c r="V135" s="129" t="s">
        <v>153</v>
      </c>
    </row>
    <row r="136" spans="1:22" ht="12.2" customHeight="1">
      <c r="A136" s="125" t="s">
        <v>181</v>
      </c>
      <c r="B136" s="126">
        <v>200</v>
      </c>
      <c r="C136" s="127">
        <v>3</v>
      </c>
      <c r="D136" s="127">
        <v>2.4</v>
      </c>
      <c r="E136" s="127">
        <v>14.7</v>
      </c>
      <c r="F136" s="127">
        <v>93.2</v>
      </c>
      <c r="G136" s="128">
        <v>0.03</v>
      </c>
      <c r="H136" s="128">
        <v>0.56000000000000005</v>
      </c>
      <c r="I136" s="128">
        <v>0.02</v>
      </c>
      <c r="J136" s="128">
        <v>0</v>
      </c>
      <c r="K136" s="128">
        <v>0</v>
      </c>
      <c r="L136" s="128">
        <v>0.12</v>
      </c>
      <c r="M136" s="128">
        <v>111.97</v>
      </c>
      <c r="N136" s="128">
        <v>16.04</v>
      </c>
      <c r="O136" s="128">
        <v>78.680000000000007</v>
      </c>
      <c r="P136" s="128">
        <v>0.75</v>
      </c>
      <c r="Q136" s="128">
        <v>169.05</v>
      </c>
      <c r="R136" s="128">
        <v>9</v>
      </c>
      <c r="S136" s="128">
        <v>0</v>
      </c>
      <c r="T136" s="128">
        <v>0</v>
      </c>
      <c r="U136" s="129" t="s">
        <v>155</v>
      </c>
      <c r="V136" s="129" t="s">
        <v>177</v>
      </c>
    </row>
    <row r="137" spans="1:22" ht="12.2" customHeight="1">
      <c r="A137" s="125" t="s">
        <v>50</v>
      </c>
      <c r="B137" s="126">
        <v>40</v>
      </c>
      <c r="C137" s="127">
        <v>3.1</v>
      </c>
      <c r="D137" s="127">
        <v>0.2</v>
      </c>
      <c r="E137" s="127">
        <v>20.100000000000001</v>
      </c>
      <c r="F137" s="127">
        <v>94.7</v>
      </c>
      <c r="G137" s="128">
        <v>0.06</v>
      </c>
      <c r="H137" s="128">
        <v>0</v>
      </c>
      <c r="I137" s="128">
        <v>0</v>
      </c>
      <c r="J137" s="128">
        <v>0.78</v>
      </c>
      <c r="K137" s="128">
        <v>0</v>
      </c>
      <c r="L137" s="128">
        <v>0.02</v>
      </c>
      <c r="M137" s="128">
        <v>9.1999999999999993</v>
      </c>
      <c r="N137" s="128">
        <v>13.2</v>
      </c>
      <c r="O137" s="128">
        <v>33.6</v>
      </c>
      <c r="P137" s="128">
        <v>0.8</v>
      </c>
      <c r="Q137" s="128">
        <v>51.6</v>
      </c>
      <c r="R137" s="128">
        <v>0</v>
      </c>
      <c r="S137" s="128">
        <v>0.01</v>
      </c>
      <c r="T137" s="128">
        <v>0</v>
      </c>
      <c r="U137" s="129" t="s">
        <v>145</v>
      </c>
      <c r="V137" s="129" t="s">
        <v>182</v>
      </c>
    </row>
    <row r="138" spans="1:22" ht="12.2" customHeight="1">
      <c r="A138" s="125" t="s">
        <v>37</v>
      </c>
      <c r="B138" s="126">
        <v>30</v>
      </c>
      <c r="C138" s="127">
        <v>2</v>
      </c>
      <c r="D138" s="127">
        <v>0.3</v>
      </c>
      <c r="E138" s="127">
        <v>12.7</v>
      </c>
      <c r="F138" s="127">
        <v>61.2</v>
      </c>
      <c r="G138" s="128">
        <v>0.05</v>
      </c>
      <c r="H138" s="128">
        <v>0</v>
      </c>
      <c r="I138" s="128">
        <v>0</v>
      </c>
      <c r="J138" s="128">
        <v>0.66</v>
      </c>
      <c r="K138" s="128">
        <v>0</v>
      </c>
      <c r="L138" s="128">
        <v>0.02</v>
      </c>
      <c r="M138" s="128">
        <v>5.4</v>
      </c>
      <c r="N138" s="128">
        <v>5.7</v>
      </c>
      <c r="O138" s="128">
        <v>26.1</v>
      </c>
      <c r="P138" s="128">
        <v>1.2</v>
      </c>
      <c r="Q138" s="128">
        <v>40.799999999999997</v>
      </c>
      <c r="R138" s="128">
        <v>1.68</v>
      </c>
      <c r="S138" s="128">
        <v>0</v>
      </c>
      <c r="T138" s="128">
        <v>0</v>
      </c>
      <c r="U138" s="129" t="s">
        <v>64</v>
      </c>
      <c r="V138" s="129" t="s">
        <v>182</v>
      </c>
    </row>
    <row r="139" spans="1:22" ht="12.2" customHeight="1">
      <c r="A139" s="130" t="s">
        <v>39</v>
      </c>
      <c r="B139" s="131">
        <f t="shared" ref="B139:T139" si="40">SUM(B134:B138)</f>
        <v>570</v>
      </c>
      <c r="C139" s="124">
        <f t="shared" si="40"/>
        <v>18.7</v>
      </c>
      <c r="D139" s="124">
        <f t="shared" si="40"/>
        <v>17.5</v>
      </c>
      <c r="E139" s="124">
        <f t="shared" si="40"/>
        <v>94.600000000000009</v>
      </c>
      <c r="F139" s="124">
        <f t="shared" si="40"/>
        <v>609.20000000000005</v>
      </c>
      <c r="G139" s="124">
        <f t="shared" si="40"/>
        <v>0.26</v>
      </c>
      <c r="H139" s="124">
        <f t="shared" si="40"/>
        <v>10.8</v>
      </c>
      <c r="I139" s="124">
        <f t="shared" si="40"/>
        <v>0.1</v>
      </c>
      <c r="J139" s="124">
        <f t="shared" si="40"/>
        <v>4.21</v>
      </c>
      <c r="K139" s="124">
        <f t="shared" si="40"/>
        <v>0.2</v>
      </c>
      <c r="L139" s="124">
        <f t="shared" si="40"/>
        <v>0.42000000000000004</v>
      </c>
      <c r="M139" s="124">
        <f t="shared" si="40"/>
        <v>320.07</v>
      </c>
      <c r="N139" s="124">
        <f t="shared" si="40"/>
        <v>71.94</v>
      </c>
      <c r="O139" s="124">
        <f t="shared" si="40"/>
        <v>357.19000000000005</v>
      </c>
      <c r="P139" s="124">
        <f t="shared" si="40"/>
        <v>6.21</v>
      </c>
      <c r="Q139" s="124">
        <f t="shared" si="40"/>
        <v>780.70999999999992</v>
      </c>
      <c r="R139" s="124">
        <f t="shared" si="40"/>
        <v>16.78</v>
      </c>
      <c r="S139" s="124">
        <f t="shared" si="40"/>
        <v>6.0000000000000005E-2</v>
      </c>
      <c r="T139" s="124">
        <f t="shared" si="40"/>
        <v>0.02</v>
      </c>
      <c r="U139" s="132" t="s">
        <v>64</v>
      </c>
      <c r="V139" s="132"/>
    </row>
    <row r="140" spans="1:22" ht="14.65" customHeight="1">
      <c r="A140" s="158" t="s">
        <v>183</v>
      </c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</row>
    <row r="141" spans="1:22" ht="12.2" customHeight="1">
      <c r="A141" s="125" t="s">
        <v>184</v>
      </c>
      <c r="B141" s="126">
        <v>100</v>
      </c>
      <c r="C141" s="127">
        <v>1.4</v>
      </c>
      <c r="D141" s="127">
        <v>5</v>
      </c>
      <c r="E141" s="127">
        <v>7</v>
      </c>
      <c r="F141" s="127">
        <v>79.2</v>
      </c>
      <c r="G141" s="128">
        <v>0.04</v>
      </c>
      <c r="H141" s="128">
        <v>3.01</v>
      </c>
      <c r="I141" s="128">
        <v>1.84</v>
      </c>
      <c r="J141" s="128">
        <v>2.71</v>
      </c>
      <c r="K141" s="128">
        <v>0</v>
      </c>
      <c r="L141" s="128">
        <v>0.06</v>
      </c>
      <c r="M141" s="128">
        <v>50.11</v>
      </c>
      <c r="N141" s="128">
        <v>33.409999999999997</v>
      </c>
      <c r="O141" s="128">
        <v>49.27</v>
      </c>
      <c r="P141" s="128">
        <v>0.89</v>
      </c>
      <c r="Q141" s="128">
        <v>204.3</v>
      </c>
      <c r="R141" s="128">
        <v>4.59</v>
      </c>
      <c r="S141" s="128">
        <v>0.05</v>
      </c>
      <c r="T141" s="128">
        <v>0</v>
      </c>
      <c r="U141" s="129" t="s">
        <v>185</v>
      </c>
      <c r="V141" s="129" t="s">
        <v>146</v>
      </c>
    </row>
    <row r="142" spans="1:22" ht="12.2" customHeight="1">
      <c r="A142" s="125" t="s">
        <v>186</v>
      </c>
      <c r="B142" s="126">
        <v>250</v>
      </c>
      <c r="C142" s="127">
        <v>5.8</v>
      </c>
      <c r="D142" s="127">
        <v>5.4</v>
      </c>
      <c r="E142" s="127">
        <v>18.5</v>
      </c>
      <c r="F142" s="127">
        <v>146.19999999999999</v>
      </c>
      <c r="G142" s="128">
        <v>0.17</v>
      </c>
      <c r="H142" s="128">
        <v>6.5</v>
      </c>
      <c r="I142" s="128">
        <v>0.23</v>
      </c>
      <c r="J142" s="128">
        <v>4.13</v>
      </c>
      <c r="K142" s="128">
        <v>0</v>
      </c>
      <c r="L142" s="128">
        <v>0.06</v>
      </c>
      <c r="M142" s="128">
        <v>49.44</v>
      </c>
      <c r="N142" s="128">
        <v>35.08</v>
      </c>
      <c r="O142" s="128">
        <v>80.2</v>
      </c>
      <c r="P142" s="128">
        <v>1.99</v>
      </c>
      <c r="Q142" s="128">
        <v>480.1</v>
      </c>
      <c r="R142" s="128">
        <v>4.17</v>
      </c>
      <c r="S142" s="128">
        <v>0.03</v>
      </c>
      <c r="T142" s="128">
        <v>0</v>
      </c>
      <c r="U142" s="129" t="s">
        <v>187</v>
      </c>
      <c r="V142" s="129" t="s">
        <v>177</v>
      </c>
    </row>
    <row r="143" spans="1:22" ht="12.2" customHeight="1">
      <c r="A143" s="125" t="s">
        <v>83</v>
      </c>
      <c r="B143" s="126">
        <v>180</v>
      </c>
      <c r="C143" s="127">
        <v>3.4</v>
      </c>
      <c r="D143" s="127">
        <v>9</v>
      </c>
      <c r="E143" s="127">
        <v>18.8</v>
      </c>
      <c r="F143" s="127">
        <v>195.5</v>
      </c>
      <c r="G143" s="128">
        <v>0.1</v>
      </c>
      <c r="H143" s="128">
        <v>15.24</v>
      </c>
      <c r="I143" s="128">
        <v>0.59</v>
      </c>
      <c r="J143" s="128">
        <v>1.8</v>
      </c>
      <c r="K143" s="128">
        <v>0.11</v>
      </c>
      <c r="L143" s="128">
        <v>0.09</v>
      </c>
      <c r="M143" s="128">
        <v>56.57</v>
      </c>
      <c r="N143" s="128">
        <v>33.93</v>
      </c>
      <c r="O143" s="128">
        <v>79.97</v>
      </c>
      <c r="P143" s="128">
        <v>1.5</v>
      </c>
      <c r="Q143" s="128">
        <v>575.58000000000004</v>
      </c>
      <c r="R143" s="128">
        <v>7.78</v>
      </c>
      <c r="S143" s="128">
        <v>0.04</v>
      </c>
      <c r="T143" s="128">
        <v>0</v>
      </c>
      <c r="U143" s="129" t="s">
        <v>188</v>
      </c>
      <c r="V143" s="129" t="s">
        <v>177</v>
      </c>
    </row>
    <row r="144" spans="1:22" ht="12.2" customHeight="1">
      <c r="A144" s="125" t="s">
        <v>354</v>
      </c>
      <c r="B144" s="126">
        <v>120</v>
      </c>
      <c r="C144" s="127">
        <v>9.8000000000000007</v>
      </c>
      <c r="D144" s="127">
        <v>13.9</v>
      </c>
      <c r="E144" s="127">
        <v>23</v>
      </c>
      <c r="F144" s="127">
        <v>233.6</v>
      </c>
      <c r="G144" s="128">
        <v>0.33</v>
      </c>
      <c r="H144" s="128">
        <v>1.51</v>
      </c>
      <c r="I144" s="128">
        <v>0.03</v>
      </c>
      <c r="J144" s="128">
        <v>1.48</v>
      </c>
      <c r="K144" s="128">
        <v>0.05</v>
      </c>
      <c r="L144" s="128">
        <v>0.11</v>
      </c>
      <c r="M144" s="128">
        <v>23.49</v>
      </c>
      <c r="N144" s="128">
        <v>27.66</v>
      </c>
      <c r="O144" s="128">
        <v>152.27000000000001</v>
      </c>
      <c r="P144" s="128">
        <v>1.87</v>
      </c>
      <c r="Q144" s="128">
        <v>353.7</v>
      </c>
      <c r="R144" s="128">
        <v>7.42</v>
      </c>
      <c r="S144" s="128">
        <v>0.06</v>
      </c>
      <c r="T144" s="128">
        <v>0</v>
      </c>
      <c r="U144" s="129" t="s">
        <v>190</v>
      </c>
      <c r="V144" s="129" t="s">
        <v>177</v>
      </c>
    </row>
    <row r="145" spans="1:22" ht="12.2" customHeight="1">
      <c r="A145" s="125" t="s">
        <v>362</v>
      </c>
      <c r="B145" s="126">
        <v>180</v>
      </c>
      <c r="C145" s="127">
        <v>5.2</v>
      </c>
      <c r="D145" s="127">
        <v>4.5</v>
      </c>
      <c r="E145" s="127">
        <v>7.2</v>
      </c>
      <c r="F145" s="127">
        <v>95.4</v>
      </c>
      <c r="G145" s="128">
        <v>7.0000000000000007E-2</v>
      </c>
      <c r="H145" s="128">
        <v>1.26</v>
      </c>
      <c r="I145" s="128">
        <v>0.05</v>
      </c>
      <c r="J145" s="128">
        <v>0.13</v>
      </c>
      <c r="K145" s="128">
        <v>0</v>
      </c>
      <c r="L145" s="128">
        <v>0.31</v>
      </c>
      <c r="M145" s="128">
        <v>216</v>
      </c>
      <c r="N145" s="128">
        <v>25.2</v>
      </c>
      <c r="O145" s="128">
        <v>171</v>
      </c>
      <c r="P145" s="128">
        <v>0.18</v>
      </c>
      <c r="Q145" s="128">
        <v>262.8</v>
      </c>
      <c r="R145" s="128">
        <v>16.2</v>
      </c>
      <c r="S145" s="128">
        <v>0.04</v>
      </c>
      <c r="T145" s="128">
        <v>0</v>
      </c>
      <c r="U145" s="129" t="s">
        <v>151</v>
      </c>
      <c r="V145" s="129" t="s">
        <v>177</v>
      </c>
    </row>
    <row r="146" spans="1:22" ht="12.2" customHeight="1">
      <c r="A146" s="125" t="s">
        <v>50</v>
      </c>
      <c r="B146" s="126">
        <v>50</v>
      </c>
      <c r="C146" s="127">
        <v>3.8</v>
      </c>
      <c r="D146" s="127">
        <v>0.3</v>
      </c>
      <c r="E146" s="127">
        <v>25.1</v>
      </c>
      <c r="F146" s="127">
        <v>118.4</v>
      </c>
      <c r="G146" s="128">
        <v>0.08</v>
      </c>
      <c r="H146" s="128">
        <v>0</v>
      </c>
      <c r="I146" s="128">
        <v>0</v>
      </c>
      <c r="J146" s="128">
        <v>0.98</v>
      </c>
      <c r="K146" s="128">
        <v>0</v>
      </c>
      <c r="L146" s="128">
        <v>0.03</v>
      </c>
      <c r="M146" s="128">
        <v>11.5</v>
      </c>
      <c r="N146" s="128">
        <v>16.5</v>
      </c>
      <c r="O146" s="128">
        <v>42</v>
      </c>
      <c r="P146" s="128">
        <v>1</v>
      </c>
      <c r="Q146" s="128">
        <v>64.5</v>
      </c>
      <c r="R146" s="128">
        <v>0</v>
      </c>
      <c r="S146" s="128">
        <v>0.01</v>
      </c>
      <c r="T146" s="128">
        <v>0</v>
      </c>
      <c r="U146" s="129" t="s">
        <v>64</v>
      </c>
      <c r="V146" s="129" t="s">
        <v>182</v>
      </c>
    </row>
    <row r="147" spans="1:22" ht="12.2" customHeight="1">
      <c r="A147" s="125" t="s">
        <v>37</v>
      </c>
      <c r="B147" s="126">
        <v>40</v>
      </c>
      <c r="C147" s="127">
        <v>2.6</v>
      </c>
      <c r="D147" s="127">
        <v>0.4</v>
      </c>
      <c r="E147" s="127">
        <v>17</v>
      </c>
      <c r="F147" s="127">
        <v>81.599999999999994</v>
      </c>
      <c r="G147" s="128">
        <v>7.0000000000000007E-2</v>
      </c>
      <c r="H147" s="128">
        <v>0</v>
      </c>
      <c r="I147" s="128">
        <v>0</v>
      </c>
      <c r="J147" s="128">
        <v>0.88</v>
      </c>
      <c r="K147" s="128">
        <v>0</v>
      </c>
      <c r="L147" s="128">
        <v>0.03</v>
      </c>
      <c r="M147" s="128">
        <v>7.2</v>
      </c>
      <c r="N147" s="128">
        <v>7.6</v>
      </c>
      <c r="O147" s="128">
        <v>34.799999999999997</v>
      </c>
      <c r="P147" s="128">
        <v>1.6</v>
      </c>
      <c r="Q147" s="128">
        <v>54.4</v>
      </c>
      <c r="R147" s="128">
        <v>2.2400000000000002</v>
      </c>
      <c r="S147" s="128">
        <v>0</v>
      </c>
      <c r="T147" s="128">
        <v>0</v>
      </c>
      <c r="U147" s="129" t="s">
        <v>64</v>
      </c>
      <c r="V147" s="129" t="s">
        <v>182</v>
      </c>
    </row>
    <row r="148" spans="1:22" ht="21.6" customHeight="1">
      <c r="A148" s="130" t="s">
        <v>39</v>
      </c>
      <c r="B148" s="131">
        <f>SUM(B141:B147)</f>
        <v>920</v>
      </c>
      <c r="C148" s="124">
        <f t="shared" ref="C148:F148" si="41">SUM(C141:C147)</f>
        <v>32</v>
      </c>
      <c r="D148" s="124">
        <f t="shared" si="41"/>
        <v>38.499999999999993</v>
      </c>
      <c r="E148" s="124">
        <f t="shared" si="41"/>
        <v>116.6</v>
      </c>
      <c r="F148" s="124">
        <f t="shared" si="41"/>
        <v>949.9</v>
      </c>
      <c r="G148" s="124">
        <f t="shared" ref="G148:T148" si="42">SUM(G141:G147)</f>
        <v>0.8600000000000001</v>
      </c>
      <c r="H148" s="124">
        <f t="shared" si="42"/>
        <v>27.520000000000003</v>
      </c>
      <c r="I148" s="124">
        <f t="shared" si="42"/>
        <v>2.7399999999999998</v>
      </c>
      <c r="J148" s="124">
        <f t="shared" si="42"/>
        <v>12.110000000000003</v>
      </c>
      <c r="K148" s="124">
        <f t="shared" si="42"/>
        <v>0.16</v>
      </c>
      <c r="L148" s="124">
        <f t="shared" si="42"/>
        <v>0.69000000000000006</v>
      </c>
      <c r="M148" s="124">
        <f t="shared" si="42"/>
        <v>414.31</v>
      </c>
      <c r="N148" s="124">
        <f t="shared" si="42"/>
        <v>179.37999999999997</v>
      </c>
      <c r="O148" s="124">
        <f t="shared" si="42"/>
        <v>609.51</v>
      </c>
      <c r="P148" s="124">
        <f t="shared" si="42"/>
        <v>9.0299999999999994</v>
      </c>
      <c r="Q148" s="124">
        <f t="shared" si="42"/>
        <v>1995.38</v>
      </c>
      <c r="R148" s="124">
        <f t="shared" si="42"/>
        <v>42.4</v>
      </c>
      <c r="S148" s="124">
        <f t="shared" si="42"/>
        <v>0.23</v>
      </c>
      <c r="T148" s="124">
        <f t="shared" si="42"/>
        <v>0</v>
      </c>
      <c r="U148" s="132"/>
      <c r="V148" s="132"/>
    </row>
    <row r="149" spans="1:22" ht="14.65" customHeight="1">
      <c r="A149" s="158" t="s">
        <v>192</v>
      </c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</row>
    <row r="150" spans="1:22" ht="21.6" customHeight="1">
      <c r="A150" s="125" t="s">
        <v>44</v>
      </c>
      <c r="B150" s="126">
        <v>180</v>
      </c>
      <c r="C150" s="127">
        <v>3.5</v>
      </c>
      <c r="D150" s="127">
        <v>6.7</v>
      </c>
      <c r="E150" s="127">
        <v>28</v>
      </c>
      <c r="F150" s="127">
        <v>193.5</v>
      </c>
      <c r="G150" s="128">
        <v>0.16</v>
      </c>
      <c r="H150" s="128">
        <v>14.12</v>
      </c>
      <c r="I150" s="128">
        <v>0.04</v>
      </c>
      <c r="J150" s="128">
        <v>0.36</v>
      </c>
      <c r="K150" s="128">
        <v>0.13</v>
      </c>
      <c r="L150" s="128">
        <v>0.11</v>
      </c>
      <c r="M150" s="128">
        <v>25.59</v>
      </c>
      <c r="N150" s="128">
        <v>37.85</v>
      </c>
      <c r="O150" s="128">
        <v>94.24</v>
      </c>
      <c r="P150" s="128">
        <v>1.63</v>
      </c>
      <c r="Q150" s="128">
        <v>1004.26</v>
      </c>
      <c r="R150" s="128">
        <v>8.83</v>
      </c>
      <c r="S150" s="128">
        <v>0.05</v>
      </c>
      <c r="T150" s="128">
        <v>0</v>
      </c>
      <c r="U150" s="129" t="s">
        <v>193</v>
      </c>
      <c r="V150" s="129" t="s">
        <v>177</v>
      </c>
    </row>
    <row r="151" spans="1:22" ht="12.2" customHeight="1">
      <c r="A151" s="125" t="s">
        <v>351</v>
      </c>
      <c r="B151" s="126">
        <v>105</v>
      </c>
      <c r="C151" s="127">
        <v>8.1</v>
      </c>
      <c r="D151" s="127">
        <v>10.050000000000001</v>
      </c>
      <c r="E151" s="127">
        <v>11.3</v>
      </c>
      <c r="F151" s="127">
        <v>122.3</v>
      </c>
      <c r="G151" s="128">
        <v>0.09</v>
      </c>
      <c r="H151" s="128">
        <v>0.45</v>
      </c>
      <c r="I151" s="128">
        <v>0.03</v>
      </c>
      <c r="J151" s="128">
        <v>4.37</v>
      </c>
      <c r="K151" s="128">
        <v>0.08</v>
      </c>
      <c r="L151" s="128">
        <v>0.08</v>
      </c>
      <c r="M151" s="128">
        <v>39.659999999999997</v>
      </c>
      <c r="N151" s="128">
        <v>44.96</v>
      </c>
      <c r="O151" s="128">
        <v>179.69</v>
      </c>
      <c r="P151" s="128">
        <v>1.47</v>
      </c>
      <c r="Q151" s="128">
        <v>316.24</v>
      </c>
      <c r="R151" s="128">
        <v>94.5</v>
      </c>
      <c r="S151" s="128">
        <v>0.4</v>
      </c>
      <c r="T151" s="128">
        <v>0.01</v>
      </c>
      <c r="U151" s="129" t="s">
        <v>194</v>
      </c>
      <c r="V151" s="129" t="s">
        <v>177</v>
      </c>
    </row>
    <row r="152" spans="1:22" ht="12.2" customHeight="1">
      <c r="A152" s="125" t="s">
        <v>122</v>
      </c>
      <c r="B152" s="126">
        <v>180</v>
      </c>
      <c r="C152" s="127">
        <v>3.4</v>
      </c>
      <c r="D152" s="127">
        <v>2.7</v>
      </c>
      <c r="E152" s="127">
        <v>12.6</v>
      </c>
      <c r="F152" s="127">
        <v>89.4</v>
      </c>
      <c r="G152" s="128">
        <v>0.03</v>
      </c>
      <c r="H152" s="128">
        <v>0.47</v>
      </c>
      <c r="I152" s="128">
        <v>0.01</v>
      </c>
      <c r="J152" s="128">
        <v>0</v>
      </c>
      <c r="K152" s="128">
        <v>0</v>
      </c>
      <c r="L152" s="128">
        <v>0.1</v>
      </c>
      <c r="M152" s="128">
        <v>100.11</v>
      </c>
      <c r="N152" s="128">
        <v>24.74</v>
      </c>
      <c r="O152" s="128">
        <v>86.02</v>
      </c>
      <c r="P152" s="128">
        <v>0.78</v>
      </c>
      <c r="Q152" s="128">
        <v>186.27</v>
      </c>
      <c r="R152" s="128">
        <v>8.1</v>
      </c>
      <c r="S152" s="128">
        <v>0</v>
      </c>
      <c r="T152" s="128">
        <v>0</v>
      </c>
      <c r="U152" s="129" t="s">
        <v>195</v>
      </c>
      <c r="V152" s="129" t="s">
        <v>177</v>
      </c>
    </row>
    <row r="153" spans="1:22" ht="12.2" customHeight="1">
      <c r="A153" s="125" t="s">
        <v>37</v>
      </c>
      <c r="B153" s="126">
        <v>30</v>
      </c>
      <c r="C153" s="127">
        <v>2</v>
      </c>
      <c r="D153" s="127">
        <v>0.3</v>
      </c>
      <c r="E153" s="127">
        <v>12.7</v>
      </c>
      <c r="F153" s="127">
        <v>61.2</v>
      </c>
      <c r="G153" s="128">
        <v>0.05</v>
      </c>
      <c r="H153" s="128">
        <v>0</v>
      </c>
      <c r="I153" s="128">
        <v>0</v>
      </c>
      <c r="J153" s="128">
        <v>0.66</v>
      </c>
      <c r="K153" s="128">
        <v>0</v>
      </c>
      <c r="L153" s="128">
        <v>0.02</v>
      </c>
      <c r="M153" s="128">
        <v>5.4</v>
      </c>
      <c r="N153" s="128">
        <v>5.7</v>
      </c>
      <c r="O153" s="128">
        <v>26.1</v>
      </c>
      <c r="P153" s="128">
        <v>1.2</v>
      </c>
      <c r="Q153" s="128">
        <v>40.799999999999997</v>
      </c>
      <c r="R153" s="128">
        <v>1.68</v>
      </c>
      <c r="S153" s="128">
        <v>0</v>
      </c>
      <c r="T153" s="128">
        <v>0</v>
      </c>
      <c r="U153" s="129" t="s">
        <v>64</v>
      </c>
      <c r="V153" s="129" t="s">
        <v>182</v>
      </c>
    </row>
    <row r="154" spans="1:22" ht="21.6" customHeight="1">
      <c r="A154" s="130" t="s">
        <v>39</v>
      </c>
      <c r="B154" s="131">
        <f>SUM(B150:B153)</f>
        <v>495</v>
      </c>
      <c r="C154" s="124">
        <f t="shared" ref="C154:F154" si="43">SUM(C150:C153)</f>
        <v>17</v>
      </c>
      <c r="D154" s="124">
        <f t="shared" si="43"/>
        <v>19.75</v>
      </c>
      <c r="E154" s="124">
        <f t="shared" si="43"/>
        <v>64.599999999999994</v>
      </c>
      <c r="F154" s="124">
        <f t="shared" si="43"/>
        <v>466.40000000000003</v>
      </c>
      <c r="G154" s="124">
        <f t="shared" ref="G154:T154" si="44">SUM(G150:G153)</f>
        <v>0.33</v>
      </c>
      <c r="H154" s="124">
        <f t="shared" si="44"/>
        <v>15.04</v>
      </c>
      <c r="I154" s="124">
        <f t="shared" si="44"/>
        <v>0.08</v>
      </c>
      <c r="J154" s="124">
        <f t="shared" si="44"/>
        <v>5.3900000000000006</v>
      </c>
      <c r="K154" s="124">
        <f t="shared" si="44"/>
        <v>0.21000000000000002</v>
      </c>
      <c r="L154" s="124">
        <f t="shared" si="44"/>
        <v>0.31000000000000005</v>
      </c>
      <c r="M154" s="124">
        <f t="shared" si="44"/>
        <v>170.76000000000002</v>
      </c>
      <c r="N154" s="124">
        <f t="shared" si="44"/>
        <v>113.25</v>
      </c>
      <c r="O154" s="124">
        <f t="shared" si="44"/>
        <v>386.05</v>
      </c>
      <c r="P154" s="124">
        <f t="shared" si="44"/>
        <v>5.08</v>
      </c>
      <c r="Q154" s="124">
        <f t="shared" si="44"/>
        <v>1547.57</v>
      </c>
      <c r="R154" s="124">
        <f t="shared" si="44"/>
        <v>113.11</v>
      </c>
      <c r="S154" s="124">
        <f t="shared" si="44"/>
        <v>0.45</v>
      </c>
      <c r="T154" s="124">
        <f t="shared" si="44"/>
        <v>0.01</v>
      </c>
      <c r="U154" s="132"/>
      <c r="V154" s="132"/>
    </row>
    <row r="155" spans="1:22" ht="21.6" customHeight="1">
      <c r="A155" s="157" t="s">
        <v>57</v>
      </c>
      <c r="B155" s="157"/>
      <c r="C155" s="140">
        <f>C154+C148+C139</f>
        <v>67.7</v>
      </c>
      <c r="D155" s="140">
        <f t="shared" ref="D155:F155" si="45">D154+D148+D139</f>
        <v>75.75</v>
      </c>
      <c r="E155" s="140">
        <f t="shared" si="45"/>
        <v>275.8</v>
      </c>
      <c r="F155" s="140">
        <f t="shared" si="45"/>
        <v>2025.5</v>
      </c>
      <c r="G155" s="140">
        <f t="shared" ref="G155:T155" si="46">G154+G148+G139</f>
        <v>1.4500000000000002</v>
      </c>
      <c r="H155" s="140">
        <f t="shared" si="46"/>
        <v>53.36</v>
      </c>
      <c r="I155" s="140">
        <f t="shared" si="46"/>
        <v>2.92</v>
      </c>
      <c r="J155" s="140">
        <f t="shared" si="46"/>
        <v>21.710000000000004</v>
      </c>
      <c r="K155" s="140">
        <f t="shared" si="46"/>
        <v>0.57000000000000006</v>
      </c>
      <c r="L155" s="140">
        <f t="shared" si="46"/>
        <v>1.42</v>
      </c>
      <c r="M155" s="140">
        <f t="shared" si="46"/>
        <v>905.1400000000001</v>
      </c>
      <c r="N155" s="140">
        <f t="shared" si="46"/>
        <v>364.57</v>
      </c>
      <c r="O155" s="140">
        <f t="shared" si="46"/>
        <v>1352.75</v>
      </c>
      <c r="P155" s="140">
        <f t="shared" si="46"/>
        <v>20.32</v>
      </c>
      <c r="Q155" s="140">
        <f t="shared" si="46"/>
        <v>4323.66</v>
      </c>
      <c r="R155" s="140">
        <f t="shared" si="46"/>
        <v>172.29</v>
      </c>
      <c r="S155" s="140">
        <f t="shared" si="46"/>
        <v>0.7400000000000001</v>
      </c>
      <c r="T155" s="140">
        <f t="shared" si="46"/>
        <v>0.03</v>
      </c>
      <c r="U155" s="132"/>
      <c r="V155" s="132"/>
    </row>
    <row r="156" spans="1:22" ht="28.35" customHeight="1">
      <c r="A156" s="160" t="s">
        <v>156</v>
      </c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</row>
    <row r="157" spans="1:22" ht="13.35" customHeight="1">
      <c r="A157" s="162" t="s">
        <v>1</v>
      </c>
      <c r="B157" s="159" t="s">
        <v>2</v>
      </c>
      <c r="C157" s="161" t="s">
        <v>3</v>
      </c>
      <c r="D157" s="161"/>
      <c r="E157" s="161"/>
      <c r="F157" s="163" t="s">
        <v>4</v>
      </c>
      <c r="G157" s="161" t="s">
        <v>157</v>
      </c>
      <c r="H157" s="161"/>
      <c r="I157" s="161"/>
      <c r="J157" s="161"/>
      <c r="K157" s="161"/>
      <c r="L157" s="161"/>
      <c r="M157" s="161" t="s">
        <v>158</v>
      </c>
      <c r="N157" s="161"/>
      <c r="O157" s="161"/>
      <c r="P157" s="161"/>
      <c r="Q157" s="161"/>
      <c r="R157" s="161"/>
      <c r="S157" s="161"/>
      <c r="T157" s="161"/>
      <c r="U157" s="159" t="s">
        <v>159</v>
      </c>
      <c r="V157" s="159" t="s">
        <v>160</v>
      </c>
    </row>
    <row r="158" spans="1:22" ht="26.65" customHeight="1">
      <c r="A158" s="162"/>
      <c r="B158" s="159"/>
      <c r="C158" s="124" t="s">
        <v>9</v>
      </c>
      <c r="D158" s="124" t="s">
        <v>10</v>
      </c>
      <c r="E158" s="124" t="s">
        <v>11</v>
      </c>
      <c r="F158" s="163"/>
      <c r="G158" s="124" t="s">
        <v>161</v>
      </c>
      <c r="H158" s="124" t="s">
        <v>162</v>
      </c>
      <c r="I158" s="124" t="s">
        <v>163</v>
      </c>
      <c r="J158" s="124" t="s">
        <v>164</v>
      </c>
      <c r="K158" s="124" t="s">
        <v>165</v>
      </c>
      <c r="L158" s="124" t="s">
        <v>166</v>
      </c>
      <c r="M158" s="124" t="s">
        <v>167</v>
      </c>
      <c r="N158" s="124" t="s">
        <v>168</v>
      </c>
      <c r="O158" s="124" t="s">
        <v>169</v>
      </c>
      <c r="P158" s="124" t="s">
        <v>170</v>
      </c>
      <c r="Q158" s="124" t="s">
        <v>171</v>
      </c>
      <c r="R158" s="124" t="s">
        <v>172</v>
      </c>
      <c r="S158" s="124" t="s">
        <v>173</v>
      </c>
      <c r="T158" s="124" t="s">
        <v>174</v>
      </c>
      <c r="U158" s="159"/>
      <c r="V158" s="159"/>
    </row>
    <row r="159" spans="1:22" ht="14.65" customHeight="1">
      <c r="A159" s="158" t="s">
        <v>175</v>
      </c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</row>
    <row r="160" spans="1:22" s="138" customFormat="1" ht="12.2" customHeight="1">
      <c r="A160" s="133" t="s">
        <v>378</v>
      </c>
      <c r="B160" s="134">
        <v>100</v>
      </c>
      <c r="C160" s="135">
        <f>0.7*100/60</f>
        <v>1.1666666666666667</v>
      </c>
      <c r="D160" s="135">
        <f>0.1*100/60</f>
        <v>0.16666666666666666</v>
      </c>
      <c r="E160" s="135">
        <f>2.3*100/60</f>
        <v>3.833333333333333</v>
      </c>
      <c r="F160" s="135">
        <f>14.4*100/60</f>
        <v>24</v>
      </c>
      <c r="G160" s="136">
        <f>0.04*100/60</f>
        <v>6.6666666666666666E-2</v>
      </c>
      <c r="H160" s="136">
        <f>15*100/60</f>
        <v>25</v>
      </c>
      <c r="I160" s="136">
        <f>0.1*100/60</f>
        <v>0.16666666666666666</v>
      </c>
      <c r="J160" s="136">
        <f>0.23*100/60</f>
        <v>0.38333333333333336</v>
      </c>
      <c r="K160" s="136">
        <f>0.1*100/60</f>
        <v>0.16666666666666666</v>
      </c>
      <c r="L160" s="136">
        <f>0.02*100/60</f>
        <v>3.3333333333333333E-2</v>
      </c>
      <c r="M160" s="136">
        <f>8.4*100/60</f>
        <v>14</v>
      </c>
      <c r="N160" s="136">
        <f>12*100/60</f>
        <v>20</v>
      </c>
      <c r="O160" s="136">
        <f>15.6*100/60</f>
        <v>26</v>
      </c>
      <c r="P160" s="136">
        <f>0.6*100/60</f>
        <v>1</v>
      </c>
      <c r="Q160" s="136">
        <f>174*100/60</f>
        <v>290</v>
      </c>
      <c r="R160" s="136">
        <v>1.2</v>
      </c>
      <c r="S160" s="136">
        <v>0</v>
      </c>
      <c r="T160" s="136">
        <v>0</v>
      </c>
      <c r="U160" s="137" t="s">
        <v>379</v>
      </c>
      <c r="V160" s="137" t="s">
        <v>54</v>
      </c>
    </row>
    <row r="161" spans="1:22" ht="12.2" customHeight="1">
      <c r="A161" s="125" t="s">
        <v>67</v>
      </c>
      <c r="B161" s="126">
        <v>200</v>
      </c>
      <c r="C161" s="127">
        <v>13.1</v>
      </c>
      <c r="D161" s="127">
        <v>20.2</v>
      </c>
      <c r="E161" s="127">
        <v>41.8</v>
      </c>
      <c r="F161" s="127">
        <v>438.9</v>
      </c>
      <c r="G161" s="128">
        <v>0.08</v>
      </c>
      <c r="H161" s="128">
        <v>2.3199999999999998</v>
      </c>
      <c r="I161" s="128">
        <v>0.28999999999999998</v>
      </c>
      <c r="J161" s="128">
        <v>2.38</v>
      </c>
      <c r="K161" s="128">
        <v>0.05</v>
      </c>
      <c r="L161" s="128">
        <v>0.13</v>
      </c>
      <c r="M161" s="128">
        <v>23</v>
      </c>
      <c r="N161" s="128">
        <v>40.799999999999997</v>
      </c>
      <c r="O161" s="128">
        <v>190.7</v>
      </c>
      <c r="P161" s="128">
        <v>1.84</v>
      </c>
      <c r="Q161" s="128">
        <v>290.02</v>
      </c>
      <c r="R161" s="128">
        <v>6.63</v>
      </c>
      <c r="S161" s="128">
        <v>0.12</v>
      </c>
      <c r="T161" s="128">
        <v>0.02</v>
      </c>
      <c r="U161" s="129" t="s">
        <v>198</v>
      </c>
      <c r="V161" s="129" t="s">
        <v>177</v>
      </c>
    </row>
    <row r="162" spans="1:22" ht="12.2" customHeight="1">
      <c r="A162" s="125" t="s">
        <v>78</v>
      </c>
      <c r="B162" s="126">
        <v>200</v>
      </c>
      <c r="C162" s="127">
        <v>0</v>
      </c>
      <c r="D162" s="127">
        <v>0</v>
      </c>
      <c r="E162" s="127">
        <v>7.7</v>
      </c>
      <c r="F162" s="127">
        <v>31</v>
      </c>
      <c r="G162" s="128">
        <v>0</v>
      </c>
      <c r="H162" s="128">
        <v>0</v>
      </c>
      <c r="I162" s="128">
        <v>0</v>
      </c>
      <c r="J162" s="128">
        <v>0</v>
      </c>
      <c r="K162" s="128">
        <v>0</v>
      </c>
      <c r="L162" s="128">
        <v>0</v>
      </c>
      <c r="M162" s="128">
        <v>8.24</v>
      </c>
      <c r="N162" s="128">
        <v>1.8</v>
      </c>
      <c r="O162" s="128">
        <v>0</v>
      </c>
      <c r="P162" s="128">
        <v>0</v>
      </c>
      <c r="Q162" s="128">
        <v>0.84</v>
      </c>
      <c r="R162" s="128">
        <v>0</v>
      </c>
      <c r="S162" s="128">
        <v>0</v>
      </c>
      <c r="T162" s="128">
        <v>0</v>
      </c>
      <c r="U162" s="129" t="s">
        <v>199</v>
      </c>
      <c r="V162" s="129" t="s">
        <v>177</v>
      </c>
    </row>
    <row r="163" spans="1:22" ht="12.2" customHeight="1">
      <c r="A163" s="125" t="s">
        <v>50</v>
      </c>
      <c r="B163" s="126">
        <v>40</v>
      </c>
      <c r="C163" s="127">
        <v>3.1</v>
      </c>
      <c r="D163" s="127">
        <v>0.2</v>
      </c>
      <c r="E163" s="127">
        <v>20.100000000000001</v>
      </c>
      <c r="F163" s="127">
        <v>94.7</v>
      </c>
      <c r="G163" s="128">
        <v>0.06</v>
      </c>
      <c r="H163" s="128">
        <v>0</v>
      </c>
      <c r="I163" s="128">
        <v>0</v>
      </c>
      <c r="J163" s="128">
        <v>0.78</v>
      </c>
      <c r="K163" s="128">
        <v>0</v>
      </c>
      <c r="L163" s="128">
        <v>0.02</v>
      </c>
      <c r="M163" s="128">
        <v>9.1999999999999993</v>
      </c>
      <c r="N163" s="128">
        <v>13.2</v>
      </c>
      <c r="O163" s="128">
        <v>33.6</v>
      </c>
      <c r="P163" s="128">
        <v>0.8</v>
      </c>
      <c r="Q163" s="128">
        <v>51.6</v>
      </c>
      <c r="R163" s="128">
        <v>0</v>
      </c>
      <c r="S163" s="128">
        <v>0.01</v>
      </c>
      <c r="T163" s="128">
        <v>0</v>
      </c>
      <c r="U163" s="129" t="s">
        <v>64</v>
      </c>
      <c r="V163" s="129" t="s">
        <v>182</v>
      </c>
    </row>
    <row r="164" spans="1:22" ht="12.2" customHeight="1">
      <c r="A164" s="125" t="s">
        <v>37</v>
      </c>
      <c r="B164" s="126">
        <v>20</v>
      </c>
      <c r="C164" s="127">
        <v>1.3</v>
      </c>
      <c r="D164" s="127">
        <v>0.2</v>
      </c>
      <c r="E164" s="127">
        <v>8.5</v>
      </c>
      <c r="F164" s="127">
        <v>40.799999999999997</v>
      </c>
      <c r="G164" s="128">
        <v>0.04</v>
      </c>
      <c r="H164" s="128">
        <v>0</v>
      </c>
      <c r="I164" s="128">
        <v>0</v>
      </c>
      <c r="J164" s="128">
        <v>0.44</v>
      </c>
      <c r="K164" s="128">
        <v>0</v>
      </c>
      <c r="L164" s="128">
        <v>0.02</v>
      </c>
      <c r="M164" s="128">
        <v>3.6</v>
      </c>
      <c r="N164" s="128">
        <v>3.8</v>
      </c>
      <c r="O164" s="128">
        <v>17.399999999999999</v>
      </c>
      <c r="P164" s="128">
        <v>0.8</v>
      </c>
      <c r="Q164" s="128">
        <v>27.2</v>
      </c>
      <c r="R164" s="128">
        <v>1.1200000000000001</v>
      </c>
      <c r="S164" s="128">
        <v>0</v>
      </c>
      <c r="T164" s="128">
        <v>0</v>
      </c>
      <c r="U164" s="129" t="s">
        <v>64</v>
      </c>
      <c r="V164" s="129" t="s">
        <v>182</v>
      </c>
    </row>
    <row r="165" spans="1:22" ht="12.2" customHeight="1">
      <c r="A165" s="130" t="s">
        <v>39</v>
      </c>
      <c r="B165" s="131">
        <f>SUM(B160:B164)</f>
        <v>560</v>
      </c>
      <c r="C165" s="124">
        <f t="shared" ref="C165:F165" si="47">SUM(C160:C164)</f>
        <v>18.666666666666668</v>
      </c>
      <c r="D165" s="124">
        <f t="shared" si="47"/>
        <v>20.766666666666666</v>
      </c>
      <c r="E165" s="124">
        <f t="shared" si="47"/>
        <v>81.933333333333337</v>
      </c>
      <c r="F165" s="124">
        <f t="shared" si="47"/>
        <v>629.4</v>
      </c>
      <c r="G165" s="124">
        <f t="shared" ref="G165:T165" si="48">SUM(G160:G164)</f>
        <v>0.24666666666666667</v>
      </c>
      <c r="H165" s="124">
        <f t="shared" si="48"/>
        <v>27.32</v>
      </c>
      <c r="I165" s="124">
        <f t="shared" si="48"/>
        <v>0.45666666666666667</v>
      </c>
      <c r="J165" s="124">
        <f t="shared" si="48"/>
        <v>3.9833333333333329</v>
      </c>
      <c r="K165" s="124">
        <f t="shared" si="48"/>
        <v>0.21666666666666667</v>
      </c>
      <c r="L165" s="124">
        <f t="shared" si="48"/>
        <v>0.20333333333333331</v>
      </c>
      <c r="M165" s="124">
        <f t="shared" si="48"/>
        <v>58.04</v>
      </c>
      <c r="N165" s="124">
        <f t="shared" si="48"/>
        <v>79.599999999999994</v>
      </c>
      <c r="O165" s="124">
        <f t="shared" si="48"/>
        <v>267.7</v>
      </c>
      <c r="P165" s="124">
        <f t="shared" si="48"/>
        <v>4.4399999999999995</v>
      </c>
      <c r="Q165" s="124">
        <f t="shared" si="48"/>
        <v>659.66000000000008</v>
      </c>
      <c r="R165" s="124">
        <f t="shared" si="48"/>
        <v>8.9499999999999993</v>
      </c>
      <c r="S165" s="124">
        <f t="shared" si="48"/>
        <v>0.13</v>
      </c>
      <c r="T165" s="124">
        <f t="shared" si="48"/>
        <v>0.02</v>
      </c>
      <c r="U165" s="132"/>
      <c r="V165" s="132"/>
    </row>
    <row r="166" spans="1:22" ht="14.65" customHeight="1">
      <c r="A166" s="158" t="s">
        <v>183</v>
      </c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</row>
    <row r="167" spans="1:22" ht="12.2" customHeight="1">
      <c r="A167" s="125" t="s">
        <v>363</v>
      </c>
      <c r="B167" s="126">
        <v>150</v>
      </c>
      <c r="C167" s="127">
        <v>1.4</v>
      </c>
      <c r="D167" s="127">
        <v>0.3</v>
      </c>
      <c r="E167" s="127">
        <v>12</v>
      </c>
      <c r="F167" s="127">
        <v>1.5</v>
      </c>
      <c r="G167" s="128">
        <v>0</v>
      </c>
      <c r="H167" s="128">
        <v>0</v>
      </c>
      <c r="I167" s="128">
        <v>0</v>
      </c>
      <c r="J167" s="128">
        <v>0</v>
      </c>
      <c r="K167" s="128">
        <v>0</v>
      </c>
      <c r="L167" s="128">
        <v>0</v>
      </c>
      <c r="M167" s="128">
        <v>0</v>
      </c>
      <c r="N167" s="128">
        <v>0</v>
      </c>
      <c r="O167" s="128">
        <v>0</v>
      </c>
      <c r="P167" s="128">
        <v>0</v>
      </c>
      <c r="Q167" s="128">
        <v>0</v>
      </c>
      <c r="R167" s="128">
        <v>0</v>
      </c>
      <c r="S167" s="128">
        <v>0</v>
      </c>
      <c r="T167" s="128">
        <v>0</v>
      </c>
      <c r="U167" s="129" t="s">
        <v>185</v>
      </c>
      <c r="V167" s="129" t="s">
        <v>177</v>
      </c>
    </row>
    <row r="168" spans="1:22" ht="12.2" customHeight="1">
      <c r="A168" s="125" t="s">
        <v>200</v>
      </c>
      <c r="B168" s="126">
        <v>250</v>
      </c>
      <c r="C168" s="127">
        <v>2</v>
      </c>
      <c r="D168" s="127">
        <v>5.2</v>
      </c>
      <c r="E168" s="127">
        <v>14.7</v>
      </c>
      <c r="F168" s="127">
        <v>113.8</v>
      </c>
      <c r="G168" s="128">
        <v>7.0000000000000007E-2</v>
      </c>
      <c r="H168" s="128">
        <v>5.77</v>
      </c>
      <c r="I168" s="128">
        <v>0.19</v>
      </c>
      <c r="J168" s="128">
        <v>2.42</v>
      </c>
      <c r="K168" s="128">
        <v>0</v>
      </c>
      <c r="L168" s="128">
        <v>0.05</v>
      </c>
      <c r="M168" s="128">
        <v>29.06</v>
      </c>
      <c r="N168" s="128">
        <v>22.32</v>
      </c>
      <c r="O168" s="128">
        <v>59.09</v>
      </c>
      <c r="P168" s="128">
        <v>0.9</v>
      </c>
      <c r="Q168" s="128">
        <v>419.06</v>
      </c>
      <c r="R168" s="128">
        <v>3.87</v>
      </c>
      <c r="S168" s="128">
        <v>0.03</v>
      </c>
      <c r="T168" s="128">
        <v>0</v>
      </c>
      <c r="U168" s="129" t="s">
        <v>201</v>
      </c>
      <c r="V168" s="129" t="s">
        <v>177</v>
      </c>
    </row>
    <row r="169" spans="1:22" ht="12.2" customHeight="1">
      <c r="A169" s="125" t="s">
        <v>202</v>
      </c>
      <c r="B169" s="126">
        <v>220</v>
      </c>
      <c r="C169" s="127">
        <v>20.100000000000001</v>
      </c>
      <c r="D169" s="127">
        <v>23.5</v>
      </c>
      <c r="E169" s="127">
        <v>48.3</v>
      </c>
      <c r="F169" s="127">
        <v>495.1</v>
      </c>
      <c r="G169" s="128">
        <v>0.1</v>
      </c>
      <c r="H169" s="128">
        <v>0.47</v>
      </c>
      <c r="I169" s="128">
        <v>0.15</v>
      </c>
      <c r="J169" s="128">
        <v>0.69</v>
      </c>
      <c r="K169" s="128">
        <v>0.31</v>
      </c>
      <c r="L169" s="128">
        <v>0.48</v>
      </c>
      <c r="M169" s="128">
        <v>337.46</v>
      </c>
      <c r="N169" s="128">
        <v>53.27</v>
      </c>
      <c r="O169" s="128">
        <v>429.73</v>
      </c>
      <c r="P169" s="128">
        <v>1.66</v>
      </c>
      <c r="Q169" s="128">
        <v>388.66</v>
      </c>
      <c r="R169" s="128">
        <v>3.72</v>
      </c>
      <c r="S169" s="128">
        <v>0.06</v>
      </c>
      <c r="T169" s="128">
        <v>0.05</v>
      </c>
      <c r="U169" s="129" t="s">
        <v>203</v>
      </c>
      <c r="V169" s="129" t="s">
        <v>177</v>
      </c>
    </row>
    <row r="170" spans="1:22" ht="12.2" customHeight="1">
      <c r="A170" s="125" t="s">
        <v>154</v>
      </c>
      <c r="B170" s="126">
        <v>200</v>
      </c>
      <c r="C170" s="127">
        <v>1.6</v>
      </c>
      <c r="D170" s="127">
        <v>1.2</v>
      </c>
      <c r="E170" s="127">
        <v>12.4</v>
      </c>
      <c r="F170" s="127">
        <v>67.3</v>
      </c>
      <c r="G170" s="128">
        <v>0.01</v>
      </c>
      <c r="H170" s="128">
        <v>0.3</v>
      </c>
      <c r="I170" s="128">
        <v>0.01</v>
      </c>
      <c r="J170" s="128">
        <v>0</v>
      </c>
      <c r="K170" s="128">
        <v>0</v>
      </c>
      <c r="L170" s="128">
        <v>0.06</v>
      </c>
      <c r="M170" s="128">
        <v>62.32</v>
      </c>
      <c r="N170" s="128">
        <v>11.05</v>
      </c>
      <c r="O170" s="128">
        <v>43.42</v>
      </c>
      <c r="P170" s="128">
        <v>0.78</v>
      </c>
      <c r="Q170" s="128">
        <v>98.59</v>
      </c>
      <c r="R170" s="128">
        <v>4.5</v>
      </c>
      <c r="S170" s="128">
        <v>0</v>
      </c>
      <c r="T170" s="128">
        <v>0</v>
      </c>
      <c r="U170" s="129" t="s">
        <v>155</v>
      </c>
      <c r="V170" s="129" t="s">
        <v>177</v>
      </c>
    </row>
    <row r="171" spans="1:22" ht="12.2" customHeight="1">
      <c r="A171" s="125" t="s">
        <v>50</v>
      </c>
      <c r="B171" s="126">
        <v>50</v>
      </c>
      <c r="C171" s="127">
        <v>3.8</v>
      </c>
      <c r="D171" s="127">
        <v>0.3</v>
      </c>
      <c r="E171" s="127">
        <v>25.1</v>
      </c>
      <c r="F171" s="127">
        <v>118.4</v>
      </c>
      <c r="G171" s="128">
        <v>0.08</v>
      </c>
      <c r="H171" s="128">
        <v>0</v>
      </c>
      <c r="I171" s="128">
        <v>0</v>
      </c>
      <c r="J171" s="128">
        <v>0.98</v>
      </c>
      <c r="K171" s="128">
        <v>0</v>
      </c>
      <c r="L171" s="128">
        <v>0.03</v>
      </c>
      <c r="M171" s="128">
        <v>11.5</v>
      </c>
      <c r="N171" s="128">
        <v>16.5</v>
      </c>
      <c r="O171" s="128">
        <v>42</v>
      </c>
      <c r="P171" s="128">
        <v>1</v>
      </c>
      <c r="Q171" s="128">
        <v>64.5</v>
      </c>
      <c r="R171" s="128">
        <v>0</v>
      </c>
      <c r="S171" s="128">
        <v>0.01</v>
      </c>
      <c r="T171" s="128">
        <v>0</v>
      </c>
      <c r="U171" s="129" t="s">
        <v>64</v>
      </c>
      <c r="V171" s="129" t="s">
        <v>204</v>
      </c>
    </row>
    <row r="172" spans="1:22" ht="12.2" customHeight="1">
      <c r="A172" s="125" t="s">
        <v>37</v>
      </c>
      <c r="B172" s="126">
        <v>40</v>
      </c>
      <c r="C172" s="127">
        <v>2.6</v>
      </c>
      <c r="D172" s="127">
        <v>0.4</v>
      </c>
      <c r="E172" s="127">
        <v>17</v>
      </c>
      <c r="F172" s="127">
        <v>81.599999999999994</v>
      </c>
      <c r="G172" s="128">
        <v>7.0000000000000007E-2</v>
      </c>
      <c r="H172" s="128">
        <v>0</v>
      </c>
      <c r="I172" s="128">
        <v>0</v>
      </c>
      <c r="J172" s="128">
        <v>0.88</v>
      </c>
      <c r="K172" s="128">
        <v>0</v>
      </c>
      <c r="L172" s="128">
        <v>0.03</v>
      </c>
      <c r="M172" s="128">
        <v>7.2</v>
      </c>
      <c r="N172" s="128">
        <v>7.6</v>
      </c>
      <c r="O172" s="128">
        <v>34.799999999999997</v>
      </c>
      <c r="P172" s="128">
        <v>1.6</v>
      </c>
      <c r="Q172" s="128">
        <v>54.4</v>
      </c>
      <c r="R172" s="128">
        <v>2.2400000000000002</v>
      </c>
      <c r="S172" s="128">
        <v>0</v>
      </c>
      <c r="T172" s="128">
        <v>0</v>
      </c>
      <c r="U172" s="129" t="s">
        <v>64</v>
      </c>
      <c r="V172" s="129" t="s">
        <v>204</v>
      </c>
    </row>
    <row r="173" spans="1:22" ht="21.6" customHeight="1">
      <c r="A173" s="130" t="s">
        <v>39</v>
      </c>
      <c r="B173" s="131">
        <f>SUM(B167:B172)</f>
        <v>910</v>
      </c>
      <c r="C173" s="124">
        <f t="shared" ref="C173:F173" si="49">SUM(C167:C172)</f>
        <v>31.500000000000004</v>
      </c>
      <c r="D173" s="124">
        <f t="shared" si="49"/>
        <v>30.9</v>
      </c>
      <c r="E173" s="124">
        <f t="shared" si="49"/>
        <v>129.5</v>
      </c>
      <c r="F173" s="124">
        <f t="shared" si="49"/>
        <v>877.69999999999993</v>
      </c>
      <c r="G173" s="124">
        <f t="shared" ref="G173:T173" si="50">SUM(G167:G172)</f>
        <v>0.33</v>
      </c>
      <c r="H173" s="124">
        <f t="shared" si="50"/>
        <v>6.5399999999999991</v>
      </c>
      <c r="I173" s="124">
        <f t="shared" si="50"/>
        <v>0.35</v>
      </c>
      <c r="J173" s="124">
        <f t="shared" si="50"/>
        <v>4.97</v>
      </c>
      <c r="K173" s="124">
        <f t="shared" si="50"/>
        <v>0.31</v>
      </c>
      <c r="L173" s="124">
        <f t="shared" si="50"/>
        <v>0.65000000000000013</v>
      </c>
      <c r="M173" s="124">
        <f t="shared" si="50"/>
        <v>447.53999999999996</v>
      </c>
      <c r="N173" s="124">
        <f t="shared" si="50"/>
        <v>110.74</v>
      </c>
      <c r="O173" s="124">
        <f t="shared" si="50"/>
        <v>609.04</v>
      </c>
      <c r="P173" s="124">
        <f t="shared" si="50"/>
        <v>5.9399999999999995</v>
      </c>
      <c r="Q173" s="124">
        <f t="shared" si="50"/>
        <v>1025.21</v>
      </c>
      <c r="R173" s="124">
        <f t="shared" si="50"/>
        <v>14.33</v>
      </c>
      <c r="S173" s="124">
        <f t="shared" si="50"/>
        <v>9.9999999999999992E-2</v>
      </c>
      <c r="T173" s="124">
        <f t="shared" si="50"/>
        <v>0.05</v>
      </c>
      <c r="U173" s="132"/>
      <c r="V173" s="132"/>
    </row>
    <row r="174" spans="1:22" ht="14.65" customHeight="1">
      <c r="A174" s="158" t="s">
        <v>192</v>
      </c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</row>
    <row r="175" spans="1:22" ht="12.2" customHeight="1">
      <c r="A175" s="125" t="s">
        <v>205</v>
      </c>
      <c r="B175" s="126">
        <v>170</v>
      </c>
      <c r="C175" s="127">
        <v>13.2</v>
      </c>
      <c r="D175" s="127">
        <v>15</v>
      </c>
      <c r="E175" s="127">
        <v>33</v>
      </c>
      <c r="F175" s="127">
        <v>312.2</v>
      </c>
      <c r="G175" s="128">
        <v>0.28000000000000003</v>
      </c>
      <c r="H175" s="128">
        <v>0.72</v>
      </c>
      <c r="I175" s="128">
        <v>0.02</v>
      </c>
      <c r="J175" s="128">
        <v>2.29</v>
      </c>
      <c r="K175" s="128">
        <v>0.06</v>
      </c>
      <c r="L175" s="128">
        <v>0.15</v>
      </c>
      <c r="M175" s="128">
        <v>28.21</v>
      </c>
      <c r="N175" s="128">
        <v>38.18</v>
      </c>
      <c r="O175" s="128">
        <v>189.08</v>
      </c>
      <c r="P175" s="128">
        <v>4.24</v>
      </c>
      <c r="Q175" s="128">
        <v>382.54</v>
      </c>
      <c r="R175" s="128">
        <v>7.98</v>
      </c>
      <c r="S175" s="128">
        <v>0.04</v>
      </c>
      <c r="T175" s="128">
        <v>0</v>
      </c>
      <c r="U175" s="129" t="s">
        <v>206</v>
      </c>
      <c r="V175" s="129" t="s">
        <v>177</v>
      </c>
    </row>
    <row r="176" spans="1:22" ht="12.2" customHeight="1">
      <c r="A176" s="125" t="s">
        <v>207</v>
      </c>
      <c r="B176" s="126">
        <v>180</v>
      </c>
      <c r="C176" s="127">
        <v>0.1</v>
      </c>
      <c r="D176" s="127">
        <v>0.1</v>
      </c>
      <c r="E176" s="127">
        <v>13.9</v>
      </c>
      <c r="F176" s="127">
        <v>58.2</v>
      </c>
      <c r="G176" s="128">
        <v>0.01</v>
      </c>
      <c r="H176" s="128">
        <v>1.44</v>
      </c>
      <c r="I176" s="128">
        <v>0</v>
      </c>
      <c r="J176" s="128">
        <v>0.23</v>
      </c>
      <c r="K176" s="128">
        <v>0</v>
      </c>
      <c r="L176" s="128">
        <v>0.01</v>
      </c>
      <c r="M176" s="128">
        <v>11.65</v>
      </c>
      <c r="N176" s="128">
        <v>3.99</v>
      </c>
      <c r="O176" s="128">
        <v>3.56</v>
      </c>
      <c r="P176" s="128">
        <v>0.71</v>
      </c>
      <c r="Q176" s="128">
        <v>100.87</v>
      </c>
      <c r="R176" s="128">
        <v>0.72</v>
      </c>
      <c r="S176" s="128">
        <v>0</v>
      </c>
      <c r="T176" s="128">
        <v>0</v>
      </c>
      <c r="U176" s="129" t="s">
        <v>208</v>
      </c>
      <c r="V176" s="129" t="s">
        <v>177</v>
      </c>
    </row>
    <row r="177" spans="1:22" ht="12.2" customHeight="1">
      <c r="A177" s="130" t="s">
        <v>39</v>
      </c>
      <c r="B177" s="131">
        <f>B175+B176</f>
        <v>350</v>
      </c>
      <c r="C177" s="124">
        <f t="shared" ref="C177:F177" si="51">C175+C176</f>
        <v>13.299999999999999</v>
      </c>
      <c r="D177" s="124">
        <f t="shared" si="51"/>
        <v>15.1</v>
      </c>
      <c r="E177" s="124">
        <f t="shared" si="51"/>
        <v>46.9</v>
      </c>
      <c r="F177" s="124">
        <f t="shared" si="51"/>
        <v>370.4</v>
      </c>
      <c r="G177" s="124">
        <f t="shared" ref="G177:T177" si="52">G175+G176</f>
        <v>0.29000000000000004</v>
      </c>
      <c r="H177" s="124">
        <f t="shared" si="52"/>
        <v>2.16</v>
      </c>
      <c r="I177" s="124">
        <f t="shared" si="52"/>
        <v>0.02</v>
      </c>
      <c r="J177" s="124">
        <f t="shared" si="52"/>
        <v>2.52</v>
      </c>
      <c r="K177" s="124">
        <f t="shared" si="52"/>
        <v>0.06</v>
      </c>
      <c r="L177" s="124">
        <f t="shared" si="52"/>
        <v>0.16</v>
      </c>
      <c r="M177" s="124">
        <f t="shared" si="52"/>
        <v>39.86</v>
      </c>
      <c r="N177" s="124">
        <f t="shared" si="52"/>
        <v>42.17</v>
      </c>
      <c r="O177" s="124">
        <f t="shared" si="52"/>
        <v>192.64000000000001</v>
      </c>
      <c r="P177" s="124">
        <f t="shared" si="52"/>
        <v>4.95</v>
      </c>
      <c r="Q177" s="124">
        <f t="shared" si="52"/>
        <v>483.41</v>
      </c>
      <c r="R177" s="124">
        <f t="shared" si="52"/>
        <v>8.7000000000000011</v>
      </c>
      <c r="S177" s="124">
        <f t="shared" si="52"/>
        <v>0.04</v>
      </c>
      <c r="T177" s="124">
        <f t="shared" si="52"/>
        <v>0</v>
      </c>
      <c r="U177" s="132"/>
      <c r="V177" s="132"/>
    </row>
    <row r="178" spans="1:22" ht="21.6" customHeight="1">
      <c r="A178" s="157" t="s">
        <v>57</v>
      </c>
      <c r="B178" s="157"/>
      <c r="C178" s="140">
        <f>C177+C173+C165</f>
        <v>63.466666666666669</v>
      </c>
      <c r="D178" s="140">
        <f t="shared" ref="D178:F178" si="53">D177+D173+D165</f>
        <v>66.766666666666666</v>
      </c>
      <c r="E178" s="140">
        <f t="shared" si="53"/>
        <v>258.33333333333337</v>
      </c>
      <c r="F178" s="140">
        <f t="shared" si="53"/>
        <v>1877.5</v>
      </c>
      <c r="G178" s="140">
        <f t="shared" ref="G178:T178" si="54">G177+G173+G165</f>
        <v>0.86666666666666681</v>
      </c>
      <c r="H178" s="140">
        <f t="shared" si="54"/>
        <v>36.019999999999996</v>
      </c>
      <c r="I178" s="140">
        <f t="shared" si="54"/>
        <v>0.82666666666666666</v>
      </c>
      <c r="J178" s="140">
        <f t="shared" si="54"/>
        <v>11.473333333333333</v>
      </c>
      <c r="K178" s="140">
        <f t="shared" si="54"/>
        <v>0.58666666666666667</v>
      </c>
      <c r="L178" s="140">
        <f t="shared" si="54"/>
        <v>1.0133333333333334</v>
      </c>
      <c r="M178" s="140">
        <f t="shared" si="54"/>
        <v>545.43999999999994</v>
      </c>
      <c r="N178" s="140">
        <f t="shared" si="54"/>
        <v>232.51</v>
      </c>
      <c r="O178" s="140">
        <f t="shared" si="54"/>
        <v>1069.3799999999999</v>
      </c>
      <c r="P178" s="140">
        <f t="shared" si="54"/>
        <v>15.33</v>
      </c>
      <c r="Q178" s="140">
        <f t="shared" si="54"/>
        <v>2168.2800000000002</v>
      </c>
      <c r="R178" s="140">
        <f t="shared" si="54"/>
        <v>31.98</v>
      </c>
      <c r="S178" s="140">
        <f t="shared" si="54"/>
        <v>0.27</v>
      </c>
      <c r="T178" s="140">
        <f t="shared" si="54"/>
        <v>7.0000000000000007E-2</v>
      </c>
      <c r="U178" s="132"/>
      <c r="V178" s="132"/>
    </row>
    <row r="179" spans="1:22" ht="28.35" customHeight="1">
      <c r="A179" s="160" t="s">
        <v>196</v>
      </c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</row>
    <row r="180" spans="1:22" ht="13.35" customHeight="1">
      <c r="A180" s="162" t="s">
        <v>1</v>
      </c>
      <c r="B180" s="159" t="s">
        <v>2</v>
      </c>
      <c r="C180" s="161" t="s">
        <v>3</v>
      </c>
      <c r="D180" s="161"/>
      <c r="E180" s="161"/>
      <c r="F180" s="163" t="s">
        <v>4</v>
      </c>
      <c r="G180" s="161" t="s">
        <v>157</v>
      </c>
      <c r="H180" s="161"/>
      <c r="I180" s="161"/>
      <c r="J180" s="161"/>
      <c r="K180" s="161"/>
      <c r="L180" s="161"/>
      <c r="M180" s="161" t="s">
        <v>158</v>
      </c>
      <c r="N180" s="161"/>
      <c r="O180" s="161"/>
      <c r="P180" s="161"/>
      <c r="Q180" s="161"/>
      <c r="R180" s="161"/>
      <c r="S180" s="161"/>
      <c r="T180" s="161"/>
      <c r="U180" s="159" t="s">
        <v>159</v>
      </c>
      <c r="V180" s="159" t="s">
        <v>160</v>
      </c>
    </row>
    <row r="181" spans="1:22" ht="26.65" customHeight="1">
      <c r="A181" s="162"/>
      <c r="B181" s="159"/>
      <c r="C181" s="124" t="s">
        <v>9</v>
      </c>
      <c r="D181" s="124" t="s">
        <v>10</v>
      </c>
      <c r="E181" s="124" t="s">
        <v>11</v>
      </c>
      <c r="F181" s="163"/>
      <c r="G181" s="124" t="s">
        <v>161</v>
      </c>
      <c r="H181" s="124" t="s">
        <v>162</v>
      </c>
      <c r="I181" s="124" t="s">
        <v>163</v>
      </c>
      <c r="J181" s="124" t="s">
        <v>164</v>
      </c>
      <c r="K181" s="124" t="s">
        <v>165</v>
      </c>
      <c r="L181" s="124" t="s">
        <v>166</v>
      </c>
      <c r="M181" s="124" t="s">
        <v>167</v>
      </c>
      <c r="N181" s="124" t="s">
        <v>168</v>
      </c>
      <c r="O181" s="124" t="s">
        <v>169</v>
      </c>
      <c r="P181" s="124" t="s">
        <v>170</v>
      </c>
      <c r="Q181" s="124" t="s">
        <v>171</v>
      </c>
      <c r="R181" s="124" t="s">
        <v>172</v>
      </c>
      <c r="S181" s="124" t="s">
        <v>173</v>
      </c>
      <c r="T181" s="124" t="s">
        <v>174</v>
      </c>
      <c r="U181" s="159"/>
      <c r="V181" s="159"/>
    </row>
    <row r="182" spans="1:22" ht="14.65" customHeight="1">
      <c r="A182" s="158" t="s">
        <v>175</v>
      </c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</row>
    <row r="183" spans="1:22" ht="12.2" customHeight="1">
      <c r="A183" s="125" t="s">
        <v>210</v>
      </c>
      <c r="B183" s="126">
        <v>200</v>
      </c>
      <c r="C183" s="127">
        <v>6</v>
      </c>
      <c r="D183" s="127">
        <v>3.7</v>
      </c>
      <c r="E183" s="127">
        <v>31.8</v>
      </c>
      <c r="F183" s="127">
        <v>185.9</v>
      </c>
      <c r="G183" s="128">
        <v>0.05</v>
      </c>
      <c r="H183" s="128">
        <v>0.74</v>
      </c>
      <c r="I183" s="128">
        <v>0.02</v>
      </c>
      <c r="J183" s="128">
        <v>0.13</v>
      </c>
      <c r="K183" s="128">
        <v>0</v>
      </c>
      <c r="L183" s="128">
        <v>0.16</v>
      </c>
      <c r="M183" s="128">
        <v>150.62</v>
      </c>
      <c r="N183" s="128">
        <v>29.75</v>
      </c>
      <c r="O183" s="128">
        <v>142.93</v>
      </c>
      <c r="P183" s="128">
        <v>0.4</v>
      </c>
      <c r="Q183" s="128">
        <v>237.06</v>
      </c>
      <c r="R183" s="128">
        <v>13.17</v>
      </c>
      <c r="S183" s="128">
        <v>0.01</v>
      </c>
      <c r="T183" s="128">
        <v>0</v>
      </c>
      <c r="U183" s="129" t="s">
        <v>211</v>
      </c>
      <c r="V183" s="129" t="s">
        <v>204</v>
      </c>
    </row>
    <row r="184" spans="1:22" s="145" customFormat="1" ht="12.2" customHeight="1">
      <c r="A184" s="141" t="s">
        <v>373</v>
      </c>
      <c r="B184" s="142">
        <v>60</v>
      </c>
      <c r="C184" s="143">
        <f>5.8*60/55</f>
        <v>6.3272727272727272</v>
      </c>
      <c r="D184" s="143">
        <f>11.6*60/55</f>
        <v>12.654545454545454</v>
      </c>
      <c r="E184" s="143">
        <f>15.1*60/55</f>
        <v>16.472727272727273</v>
      </c>
      <c r="F184" s="143">
        <f>198.2*60/55</f>
        <v>216.21818181818182</v>
      </c>
      <c r="G184" s="143">
        <v>0.03</v>
      </c>
      <c r="H184" s="143">
        <v>0</v>
      </c>
      <c r="I184" s="143">
        <v>0.11</v>
      </c>
      <c r="J184" s="143">
        <v>0.33</v>
      </c>
      <c r="K184" s="143">
        <v>0.23</v>
      </c>
      <c r="L184" s="143">
        <v>0.02</v>
      </c>
      <c r="M184" s="143">
        <v>7.5</v>
      </c>
      <c r="N184" s="143">
        <v>3.9</v>
      </c>
      <c r="O184" s="143">
        <v>22.35</v>
      </c>
      <c r="P184" s="143">
        <v>0.33</v>
      </c>
      <c r="Q184" s="143">
        <v>29.85</v>
      </c>
      <c r="R184" s="143">
        <v>0</v>
      </c>
      <c r="S184" s="143">
        <v>0</v>
      </c>
      <c r="T184" s="143">
        <v>0</v>
      </c>
      <c r="U184" s="144" t="s">
        <v>58</v>
      </c>
      <c r="V184" s="144">
        <v>2017</v>
      </c>
    </row>
    <row r="185" spans="1:22" ht="12.2" customHeight="1">
      <c r="A185" s="125" t="s">
        <v>212</v>
      </c>
      <c r="B185" s="126">
        <v>200</v>
      </c>
      <c r="C185" s="127">
        <v>3.8</v>
      </c>
      <c r="D185" s="127">
        <v>3</v>
      </c>
      <c r="E185" s="127">
        <v>14.7</v>
      </c>
      <c r="F185" s="127">
        <v>102.3</v>
      </c>
      <c r="G185" s="128">
        <v>0.03</v>
      </c>
      <c r="H185" s="128">
        <v>0.52</v>
      </c>
      <c r="I185" s="128">
        <v>0.02</v>
      </c>
      <c r="J185" s="128">
        <v>0</v>
      </c>
      <c r="K185" s="128">
        <v>0</v>
      </c>
      <c r="L185" s="128">
        <v>0.11</v>
      </c>
      <c r="M185" s="128">
        <v>111.24</v>
      </c>
      <c r="N185" s="128">
        <v>27.49</v>
      </c>
      <c r="O185" s="128">
        <v>95.58</v>
      </c>
      <c r="P185" s="128">
        <v>0.87</v>
      </c>
      <c r="Q185" s="128">
        <v>206.99</v>
      </c>
      <c r="R185" s="128">
        <v>9</v>
      </c>
      <c r="S185" s="128">
        <v>0</v>
      </c>
      <c r="T185" s="128">
        <v>0</v>
      </c>
      <c r="U185" s="129" t="s">
        <v>195</v>
      </c>
      <c r="V185" s="129" t="s">
        <v>177</v>
      </c>
    </row>
    <row r="186" spans="1:22" ht="12.2" customHeight="1">
      <c r="A186" s="125" t="s">
        <v>50</v>
      </c>
      <c r="B186" s="126">
        <v>30</v>
      </c>
      <c r="C186" s="127">
        <v>2.2999999999999998</v>
      </c>
      <c r="D186" s="127">
        <v>0.2</v>
      </c>
      <c r="E186" s="127">
        <v>15.1</v>
      </c>
      <c r="F186" s="127">
        <v>71</v>
      </c>
      <c r="G186" s="128">
        <v>0.05</v>
      </c>
      <c r="H186" s="128">
        <v>0</v>
      </c>
      <c r="I186" s="128">
        <v>0</v>
      </c>
      <c r="J186" s="128">
        <v>0.59</v>
      </c>
      <c r="K186" s="128">
        <v>0</v>
      </c>
      <c r="L186" s="128">
        <v>0.02</v>
      </c>
      <c r="M186" s="128">
        <v>6.9</v>
      </c>
      <c r="N186" s="128">
        <v>9.9</v>
      </c>
      <c r="O186" s="128">
        <v>25.2</v>
      </c>
      <c r="P186" s="128">
        <v>0.6</v>
      </c>
      <c r="Q186" s="128">
        <v>38.700000000000003</v>
      </c>
      <c r="R186" s="128">
        <v>0</v>
      </c>
      <c r="S186" s="128">
        <v>0</v>
      </c>
      <c r="T186" s="128">
        <v>0</v>
      </c>
      <c r="U186" s="129" t="s">
        <v>64</v>
      </c>
      <c r="V186" s="129" t="s">
        <v>182</v>
      </c>
    </row>
    <row r="187" spans="1:22" ht="12.2" customHeight="1">
      <c r="A187" s="125" t="s">
        <v>37</v>
      </c>
      <c r="B187" s="126">
        <v>20</v>
      </c>
      <c r="C187" s="127">
        <v>1.3</v>
      </c>
      <c r="D187" s="127">
        <v>0.2</v>
      </c>
      <c r="E187" s="127">
        <v>8.5</v>
      </c>
      <c r="F187" s="127">
        <v>40.799999999999997</v>
      </c>
      <c r="G187" s="128">
        <v>0.04</v>
      </c>
      <c r="H187" s="128">
        <v>0</v>
      </c>
      <c r="I187" s="128">
        <v>0</v>
      </c>
      <c r="J187" s="128">
        <v>0.44</v>
      </c>
      <c r="K187" s="128">
        <v>0</v>
      </c>
      <c r="L187" s="128">
        <v>0.02</v>
      </c>
      <c r="M187" s="128">
        <v>3.6</v>
      </c>
      <c r="N187" s="128">
        <v>3.8</v>
      </c>
      <c r="O187" s="128">
        <v>17.399999999999999</v>
      </c>
      <c r="P187" s="128">
        <v>0.8</v>
      </c>
      <c r="Q187" s="128">
        <v>27.2</v>
      </c>
      <c r="R187" s="128">
        <v>1.1200000000000001</v>
      </c>
      <c r="S187" s="128">
        <v>0</v>
      </c>
      <c r="T187" s="128">
        <v>0</v>
      </c>
      <c r="U187" s="129" t="s">
        <v>64</v>
      </c>
      <c r="V187" s="129" t="s">
        <v>182</v>
      </c>
    </row>
    <row r="188" spans="1:22" ht="12.2" customHeight="1">
      <c r="A188" s="125" t="s">
        <v>357</v>
      </c>
      <c r="B188" s="126">
        <v>200</v>
      </c>
      <c r="C188" s="127">
        <v>5.6</v>
      </c>
      <c r="D188" s="127">
        <v>4.9000000000000004</v>
      </c>
      <c r="E188" s="127">
        <v>9.3000000000000007</v>
      </c>
      <c r="F188" s="127">
        <v>104.8</v>
      </c>
      <c r="G188" s="128">
        <v>0.05</v>
      </c>
      <c r="H188" s="128">
        <v>1.04</v>
      </c>
      <c r="I188" s="128">
        <v>0.03</v>
      </c>
      <c r="J188" s="128">
        <v>0</v>
      </c>
      <c r="K188" s="128">
        <v>0</v>
      </c>
      <c r="L188" s="128">
        <v>0.21</v>
      </c>
      <c r="M188" s="128">
        <v>204</v>
      </c>
      <c r="N188" s="128">
        <v>22.4</v>
      </c>
      <c r="O188" s="128">
        <v>144</v>
      </c>
      <c r="P188" s="128">
        <v>0.16</v>
      </c>
      <c r="Q188" s="128">
        <v>292</v>
      </c>
      <c r="R188" s="128">
        <v>18</v>
      </c>
      <c r="S188" s="128">
        <v>0</v>
      </c>
      <c r="T188" s="128">
        <v>0</v>
      </c>
      <c r="U188" s="129" t="s">
        <v>213</v>
      </c>
      <c r="V188" s="129" t="s">
        <v>214</v>
      </c>
    </row>
    <row r="189" spans="1:22" ht="12.2" customHeight="1">
      <c r="A189" s="130" t="s">
        <v>39</v>
      </c>
      <c r="B189" s="131">
        <f>SUM(B183:B188)</f>
        <v>710</v>
      </c>
      <c r="C189" s="124">
        <f t="shared" ref="C189:F189" si="55">SUM(C183:C188)</f>
        <v>25.327272727272728</v>
      </c>
      <c r="D189" s="124">
        <f t="shared" si="55"/>
        <v>24.654545454545456</v>
      </c>
      <c r="E189" s="124">
        <f t="shared" si="55"/>
        <v>95.872727272727261</v>
      </c>
      <c r="F189" s="124">
        <f t="shared" si="55"/>
        <v>721.0181818181818</v>
      </c>
      <c r="G189" s="124">
        <f t="shared" ref="G189:T189" si="56">SUM(G183:G188)</f>
        <v>0.25</v>
      </c>
      <c r="H189" s="124">
        <f t="shared" si="56"/>
        <v>2.2999999999999998</v>
      </c>
      <c r="I189" s="124">
        <f t="shared" si="56"/>
        <v>0.18</v>
      </c>
      <c r="J189" s="124">
        <f t="shared" si="56"/>
        <v>1.49</v>
      </c>
      <c r="K189" s="124">
        <f t="shared" si="56"/>
        <v>0.23</v>
      </c>
      <c r="L189" s="124">
        <f t="shared" si="56"/>
        <v>0.54</v>
      </c>
      <c r="M189" s="124">
        <f t="shared" si="56"/>
        <v>483.86</v>
      </c>
      <c r="N189" s="124">
        <f t="shared" si="56"/>
        <v>97.240000000000009</v>
      </c>
      <c r="O189" s="124">
        <f t="shared" si="56"/>
        <v>447.46</v>
      </c>
      <c r="P189" s="124">
        <f t="shared" si="56"/>
        <v>3.16</v>
      </c>
      <c r="Q189" s="124">
        <f t="shared" si="56"/>
        <v>831.80000000000007</v>
      </c>
      <c r="R189" s="124">
        <f t="shared" si="56"/>
        <v>41.290000000000006</v>
      </c>
      <c r="S189" s="124">
        <f t="shared" si="56"/>
        <v>0.01</v>
      </c>
      <c r="T189" s="124">
        <f t="shared" si="56"/>
        <v>0</v>
      </c>
      <c r="U189" s="132"/>
      <c r="V189" s="132"/>
    </row>
    <row r="190" spans="1:22" ht="14.65" customHeight="1">
      <c r="A190" s="158" t="s">
        <v>183</v>
      </c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</row>
    <row r="191" spans="1:22" ht="12.2" customHeight="1">
      <c r="A191" s="125" t="s">
        <v>215</v>
      </c>
      <c r="B191" s="126">
        <v>120</v>
      </c>
      <c r="C191" s="127">
        <v>0.5</v>
      </c>
      <c r="D191" s="127">
        <v>0.5</v>
      </c>
      <c r="E191" s="127">
        <v>11.8</v>
      </c>
      <c r="F191" s="127">
        <v>56.4</v>
      </c>
      <c r="G191" s="128">
        <v>0.04</v>
      </c>
      <c r="H191" s="128">
        <v>12</v>
      </c>
      <c r="I191" s="128">
        <v>0.01</v>
      </c>
      <c r="J191" s="128">
        <v>0.76</v>
      </c>
      <c r="K191" s="128">
        <v>0</v>
      </c>
      <c r="L191" s="128">
        <v>0.02</v>
      </c>
      <c r="M191" s="128">
        <v>19.2</v>
      </c>
      <c r="N191" s="128">
        <v>9.6</v>
      </c>
      <c r="O191" s="128">
        <v>13.2</v>
      </c>
      <c r="P191" s="128">
        <v>2.64</v>
      </c>
      <c r="Q191" s="128">
        <v>333.6</v>
      </c>
      <c r="R191" s="128">
        <v>2.4</v>
      </c>
      <c r="S191" s="128">
        <v>0.01</v>
      </c>
      <c r="T191" s="128">
        <v>0</v>
      </c>
      <c r="U191" s="129" t="s">
        <v>176</v>
      </c>
      <c r="V191" s="129" t="s">
        <v>177</v>
      </c>
    </row>
    <row r="192" spans="1:22" ht="12.2" customHeight="1">
      <c r="A192" s="125" t="s">
        <v>216</v>
      </c>
      <c r="B192" s="126">
        <v>250</v>
      </c>
      <c r="C192" s="127">
        <v>2.7</v>
      </c>
      <c r="D192" s="127">
        <v>9.6999999999999993</v>
      </c>
      <c r="E192" s="127">
        <v>13.6</v>
      </c>
      <c r="F192" s="127">
        <v>116.1</v>
      </c>
      <c r="G192" s="128">
        <v>0.02</v>
      </c>
      <c r="H192" s="128">
        <v>0.4</v>
      </c>
      <c r="I192" s="128">
        <v>0.02</v>
      </c>
      <c r="J192" s="128">
        <v>2.2200000000000002</v>
      </c>
      <c r="K192" s="128">
        <v>0.11</v>
      </c>
      <c r="L192" s="128">
        <v>0.03</v>
      </c>
      <c r="M192" s="128">
        <v>26.36</v>
      </c>
      <c r="N192" s="128">
        <v>7.18</v>
      </c>
      <c r="O192" s="128">
        <v>30.2</v>
      </c>
      <c r="P192" s="128">
        <v>0.44</v>
      </c>
      <c r="Q192" s="128">
        <v>48.39</v>
      </c>
      <c r="R192" s="128">
        <v>1.58</v>
      </c>
      <c r="S192" s="128">
        <v>0</v>
      </c>
      <c r="T192" s="128">
        <v>0.01</v>
      </c>
      <c r="U192" s="129" t="s">
        <v>217</v>
      </c>
      <c r="V192" s="129" t="s">
        <v>177</v>
      </c>
    </row>
    <row r="193" spans="1:22" ht="12.2" customHeight="1">
      <c r="A193" s="125" t="s">
        <v>218</v>
      </c>
      <c r="B193" s="126">
        <v>180</v>
      </c>
      <c r="C193" s="127">
        <v>7</v>
      </c>
      <c r="D193" s="127">
        <v>5.9</v>
      </c>
      <c r="E193" s="127">
        <v>21.3</v>
      </c>
      <c r="F193" s="127">
        <v>232.6</v>
      </c>
      <c r="G193" s="128">
        <v>0.15</v>
      </c>
      <c r="H193" s="128">
        <v>0.69</v>
      </c>
      <c r="I193" s="128">
        <v>0.32</v>
      </c>
      <c r="J193" s="128">
        <v>0.27</v>
      </c>
      <c r="K193" s="128">
        <v>0.11</v>
      </c>
      <c r="L193" s="128">
        <v>7.0000000000000007E-2</v>
      </c>
      <c r="M193" s="128">
        <v>41.44</v>
      </c>
      <c r="N193" s="128">
        <v>39.89</v>
      </c>
      <c r="O193" s="128">
        <v>155.51</v>
      </c>
      <c r="P193" s="128">
        <v>2.65</v>
      </c>
      <c r="Q193" s="128">
        <v>186.02</v>
      </c>
      <c r="R193" s="128">
        <v>1.02</v>
      </c>
      <c r="S193" s="128">
        <v>0.01</v>
      </c>
      <c r="T193" s="128">
        <v>0.04</v>
      </c>
      <c r="U193" s="129" t="s">
        <v>219</v>
      </c>
      <c r="V193" s="129" t="s">
        <v>204</v>
      </c>
    </row>
    <row r="194" spans="1:22" ht="12.2" customHeight="1">
      <c r="A194" s="125" t="s">
        <v>220</v>
      </c>
      <c r="B194" s="126">
        <v>125</v>
      </c>
      <c r="C194" s="127">
        <v>13.9</v>
      </c>
      <c r="D194" s="127">
        <v>10.7</v>
      </c>
      <c r="E194" s="127">
        <v>16.600000000000001</v>
      </c>
      <c r="F194" s="127">
        <v>223.2</v>
      </c>
      <c r="G194" s="128">
        <v>0.11</v>
      </c>
      <c r="H194" s="128">
        <v>0.56000000000000005</v>
      </c>
      <c r="I194" s="128">
        <v>0.03</v>
      </c>
      <c r="J194" s="128">
        <v>3.44</v>
      </c>
      <c r="K194" s="128">
        <v>7.0000000000000007E-2</v>
      </c>
      <c r="L194" s="128">
        <v>0.1</v>
      </c>
      <c r="M194" s="128">
        <v>56.42</v>
      </c>
      <c r="N194" s="128">
        <v>51.61</v>
      </c>
      <c r="O194" s="128">
        <v>209.26</v>
      </c>
      <c r="P194" s="128">
        <v>1.64</v>
      </c>
      <c r="Q194" s="128">
        <v>371.11</v>
      </c>
      <c r="R194" s="128">
        <v>106.15</v>
      </c>
      <c r="S194" s="128">
        <v>0.45</v>
      </c>
      <c r="T194" s="128">
        <v>0.01</v>
      </c>
      <c r="U194" s="129" t="s">
        <v>194</v>
      </c>
      <c r="V194" s="129" t="s">
        <v>177</v>
      </c>
    </row>
    <row r="195" spans="1:22" ht="12.2" customHeight="1">
      <c r="A195" s="125" t="s">
        <v>221</v>
      </c>
      <c r="B195" s="126">
        <v>200</v>
      </c>
      <c r="C195" s="127">
        <v>0.6</v>
      </c>
      <c r="D195" s="127">
        <v>0.4</v>
      </c>
      <c r="E195" s="127">
        <v>31.6</v>
      </c>
      <c r="F195" s="127">
        <v>135.80000000000001</v>
      </c>
      <c r="G195" s="128">
        <v>0.03</v>
      </c>
      <c r="H195" s="128">
        <v>1.6</v>
      </c>
      <c r="I195" s="128">
        <v>0</v>
      </c>
      <c r="J195" s="128">
        <v>0</v>
      </c>
      <c r="K195" s="128">
        <v>0</v>
      </c>
      <c r="L195" s="128">
        <v>0.02</v>
      </c>
      <c r="M195" s="128">
        <v>36</v>
      </c>
      <c r="N195" s="128">
        <v>16.2</v>
      </c>
      <c r="O195" s="128">
        <v>21.6</v>
      </c>
      <c r="P195" s="128">
        <v>0.72</v>
      </c>
      <c r="Q195" s="128">
        <v>300</v>
      </c>
      <c r="R195" s="128">
        <v>12</v>
      </c>
      <c r="S195" s="128">
        <v>0</v>
      </c>
      <c r="T195" s="128">
        <v>0</v>
      </c>
      <c r="U195" s="129" t="s">
        <v>222</v>
      </c>
      <c r="V195" s="129" t="s">
        <v>177</v>
      </c>
    </row>
    <row r="196" spans="1:22" ht="12.2" customHeight="1">
      <c r="A196" s="125" t="s">
        <v>50</v>
      </c>
      <c r="B196" s="126">
        <v>50</v>
      </c>
      <c r="C196" s="127">
        <v>3.8</v>
      </c>
      <c r="D196" s="127">
        <v>0.3</v>
      </c>
      <c r="E196" s="127">
        <v>25.1</v>
      </c>
      <c r="F196" s="127">
        <v>118.4</v>
      </c>
      <c r="G196" s="128">
        <v>0.08</v>
      </c>
      <c r="H196" s="128">
        <v>0</v>
      </c>
      <c r="I196" s="128">
        <v>0</v>
      </c>
      <c r="J196" s="128">
        <v>0.98</v>
      </c>
      <c r="K196" s="128">
        <v>0</v>
      </c>
      <c r="L196" s="128">
        <v>0.03</v>
      </c>
      <c r="M196" s="128">
        <v>11.5</v>
      </c>
      <c r="N196" s="128">
        <v>16.5</v>
      </c>
      <c r="O196" s="128">
        <v>42</v>
      </c>
      <c r="P196" s="128">
        <v>1</v>
      </c>
      <c r="Q196" s="128">
        <v>64.5</v>
      </c>
      <c r="R196" s="128">
        <v>0</v>
      </c>
      <c r="S196" s="128">
        <v>0.01</v>
      </c>
      <c r="T196" s="128">
        <v>0</v>
      </c>
      <c r="U196" s="129" t="s">
        <v>64</v>
      </c>
      <c r="V196" s="129" t="s">
        <v>182</v>
      </c>
    </row>
    <row r="197" spans="1:22" ht="12.2" customHeight="1">
      <c r="A197" s="125" t="s">
        <v>37</v>
      </c>
      <c r="B197" s="126">
        <v>30</v>
      </c>
      <c r="C197" s="127">
        <v>2</v>
      </c>
      <c r="D197" s="127">
        <v>0.3</v>
      </c>
      <c r="E197" s="127">
        <v>12.7</v>
      </c>
      <c r="F197" s="127">
        <v>61.2</v>
      </c>
      <c r="G197" s="128">
        <v>0.05</v>
      </c>
      <c r="H197" s="128">
        <v>0</v>
      </c>
      <c r="I197" s="128">
        <v>0</v>
      </c>
      <c r="J197" s="128">
        <v>0.66</v>
      </c>
      <c r="K197" s="128">
        <v>0</v>
      </c>
      <c r="L197" s="128">
        <v>0.02</v>
      </c>
      <c r="M197" s="128">
        <v>5.4</v>
      </c>
      <c r="N197" s="128">
        <v>5.7</v>
      </c>
      <c r="O197" s="128">
        <v>26.1</v>
      </c>
      <c r="P197" s="128">
        <v>1.2</v>
      </c>
      <c r="Q197" s="128">
        <v>40.799999999999997</v>
      </c>
      <c r="R197" s="128">
        <v>1.68</v>
      </c>
      <c r="S197" s="128">
        <v>0</v>
      </c>
      <c r="T197" s="128">
        <v>0</v>
      </c>
      <c r="U197" s="129" t="s">
        <v>64</v>
      </c>
      <c r="V197" s="129" t="s">
        <v>182</v>
      </c>
    </row>
    <row r="198" spans="1:22" ht="21.6" customHeight="1">
      <c r="A198" s="130" t="s">
        <v>39</v>
      </c>
      <c r="B198" s="131">
        <f>SUM(B191:B197)</f>
        <v>955</v>
      </c>
      <c r="C198" s="124">
        <f t="shared" ref="C198:F198" si="57">SUM(C191:C197)</f>
        <v>30.500000000000004</v>
      </c>
      <c r="D198" s="124">
        <f t="shared" si="57"/>
        <v>27.8</v>
      </c>
      <c r="E198" s="124">
        <f t="shared" si="57"/>
        <v>132.69999999999999</v>
      </c>
      <c r="F198" s="124">
        <f t="shared" si="57"/>
        <v>943.69999999999993</v>
      </c>
      <c r="G198" s="124">
        <f t="shared" ref="G198:T198" si="58">SUM(G191:G197)</f>
        <v>0.48</v>
      </c>
      <c r="H198" s="124">
        <f t="shared" si="58"/>
        <v>15.25</v>
      </c>
      <c r="I198" s="124">
        <f t="shared" si="58"/>
        <v>0.38</v>
      </c>
      <c r="J198" s="124">
        <f t="shared" si="58"/>
        <v>8.33</v>
      </c>
      <c r="K198" s="124">
        <f t="shared" si="58"/>
        <v>0.29000000000000004</v>
      </c>
      <c r="L198" s="124">
        <f t="shared" si="58"/>
        <v>0.29000000000000004</v>
      </c>
      <c r="M198" s="124">
        <f t="shared" si="58"/>
        <v>196.32000000000002</v>
      </c>
      <c r="N198" s="124">
        <f t="shared" si="58"/>
        <v>146.68</v>
      </c>
      <c r="O198" s="124">
        <f t="shared" si="58"/>
        <v>497.87</v>
      </c>
      <c r="P198" s="124">
        <f t="shared" si="58"/>
        <v>10.29</v>
      </c>
      <c r="Q198" s="124">
        <f t="shared" si="58"/>
        <v>1344.4199999999998</v>
      </c>
      <c r="R198" s="124">
        <f t="shared" si="58"/>
        <v>124.83000000000001</v>
      </c>
      <c r="S198" s="124">
        <f t="shared" si="58"/>
        <v>0.48000000000000004</v>
      </c>
      <c r="T198" s="124">
        <f t="shared" si="58"/>
        <v>6.0000000000000005E-2</v>
      </c>
      <c r="U198" s="132"/>
      <c r="V198" s="132"/>
    </row>
    <row r="199" spans="1:22" ht="14.65" customHeight="1">
      <c r="A199" s="158" t="s">
        <v>192</v>
      </c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</row>
    <row r="200" spans="1:22" ht="12.2" customHeight="1">
      <c r="A200" s="125" t="s">
        <v>223</v>
      </c>
      <c r="B200" s="126">
        <v>135</v>
      </c>
      <c r="C200" s="127">
        <v>12.4</v>
      </c>
      <c r="D200" s="127">
        <v>12.2</v>
      </c>
      <c r="E200" s="127">
        <v>10.199999999999999</v>
      </c>
      <c r="F200" s="127">
        <v>233</v>
      </c>
      <c r="G200" s="128">
        <v>0.04</v>
      </c>
      <c r="H200" s="128">
        <v>0.18</v>
      </c>
      <c r="I200" s="128">
        <v>0.06</v>
      </c>
      <c r="J200" s="128">
        <v>1.41</v>
      </c>
      <c r="K200" s="128">
        <v>7.0000000000000007E-2</v>
      </c>
      <c r="L200" s="128">
        <v>0.18</v>
      </c>
      <c r="M200" s="128">
        <v>126.79</v>
      </c>
      <c r="N200" s="128">
        <v>17.39</v>
      </c>
      <c r="O200" s="128">
        <v>158.69</v>
      </c>
      <c r="P200" s="128">
        <v>0.46</v>
      </c>
      <c r="Q200" s="128">
        <v>125.15</v>
      </c>
      <c r="R200" s="128">
        <v>2.58</v>
      </c>
      <c r="S200" s="128">
        <v>0.03</v>
      </c>
      <c r="T200" s="128">
        <v>0.02</v>
      </c>
      <c r="U200" s="129" t="s">
        <v>224</v>
      </c>
      <c r="V200" s="129" t="s">
        <v>225</v>
      </c>
    </row>
    <row r="201" spans="1:22" ht="12.2" customHeight="1">
      <c r="A201" s="125" t="s">
        <v>48</v>
      </c>
      <c r="B201" s="126">
        <v>200</v>
      </c>
      <c r="C201" s="127">
        <v>0.3</v>
      </c>
      <c r="D201" s="127">
        <v>0</v>
      </c>
      <c r="E201" s="127">
        <v>22.6</v>
      </c>
      <c r="F201" s="127">
        <v>92.4</v>
      </c>
      <c r="G201" s="128">
        <v>0</v>
      </c>
      <c r="H201" s="128">
        <v>0.1</v>
      </c>
      <c r="I201" s="128">
        <v>0</v>
      </c>
      <c r="J201" s="128">
        <v>0</v>
      </c>
      <c r="K201" s="128">
        <v>0</v>
      </c>
      <c r="L201" s="128">
        <v>0</v>
      </c>
      <c r="M201" s="128">
        <v>23.8</v>
      </c>
      <c r="N201" s="128">
        <v>5.26</v>
      </c>
      <c r="O201" s="128">
        <v>13.86</v>
      </c>
      <c r="P201" s="128">
        <v>0.65</v>
      </c>
      <c r="Q201" s="128">
        <v>71.75</v>
      </c>
      <c r="R201" s="128">
        <v>0</v>
      </c>
      <c r="S201" s="128">
        <v>0</v>
      </c>
      <c r="T201" s="128">
        <v>0</v>
      </c>
      <c r="U201" s="129" t="s">
        <v>226</v>
      </c>
      <c r="V201" s="129" t="s">
        <v>177</v>
      </c>
    </row>
    <row r="202" spans="1:22" ht="12.2" customHeight="1">
      <c r="A202" s="125" t="s">
        <v>227</v>
      </c>
      <c r="B202" s="126">
        <v>15</v>
      </c>
      <c r="C202" s="127">
        <v>1.1000000000000001</v>
      </c>
      <c r="D202" s="127">
        <v>1.5</v>
      </c>
      <c r="E202" s="127">
        <v>11.2</v>
      </c>
      <c r="F202" s="127">
        <v>62.6</v>
      </c>
      <c r="G202" s="128">
        <v>0.01</v>
      </c>
      <c r="H202" s="128">
        <v>0</v>
      </c>
      <c r="I202" s="128">
        <v>0</v>
      </c>
      <c r="J202" s="128">
        <v>0</v>
      </c>
      <c r="K202" s="128">
        <v>0</v>
      </c>
      <c r="L202" s="128">
        <v>0.01</v>
      </c>
      <c r="M202" s="128">
        <v>4.3499999999999996</v>
      </c>
      <c r="N202" s="128">
        <v>3</v>
      </c>
      <c r="O202" s="128">
        <v>13.5</v>
      </c>
      <c r="P202" s="128">
        <v>0.32</v>
      </c>
      <c r="Q202" s="128">
        <v>16.5</v>
      </c>
      <c r="R202" s="128">
        <v>0</v>
      </c>
      <c r="S202" s="128">
        <v>0</v>
      </c>
      <c r="T202" s="128">
        <v>0</v>
      </c>
      <c r="U202" s="129" t="s">
        <v>64</v>
      </c>
      <c r="V202" s="129"/>
    </row>
    <row r="203" spans="1:22" ht="12.2" customHeight="1">
      <c r="A203" s="130" t="s">
        <v>39</v>
      </c>
      <c r="B203" s="131">
        <f>SUM(B200:B202)</f>
        <v>350</v>
      </c>
      <c r="C203" s="124">
        <f t="shared" ref="C203:F203" si="59">SUM(C200:C202)</f>
        <v>13.8</v>
      </c>
      <c r="D203" s="124">
        <f t="shared" si="59"/>
        <v>13.7</v>
      </c>
      <c r="E203" s="124">
        <f t="shared" si="59"/>
        <v>44</v>
      </c>
      <c r="F203" s="124">
        <f t="shared" si="59"/>
        <v>388</v>
      </c>
      <c r="G203" s="124">
        <f t="shared" ref="G203:T203" si="60">SUM(G200:G202)</f>
        <v>0.05</v>
      </c>
      <c r="H203" s="124">
        <f t="shared" si="60"/>
        <v>0.28000000000000003</v>
      </c>
      <c r="I203" s="124">
        <f t="shared" si="60"/>
        <v>0.06</v>
      </c>
      <c r="J203" s="124">
        <f t="shared" si="60"/>
        <v>1.41</v>
      </c>
      <c r="K203" s="124">
        <f t="shared" si="60"/>
        <v>7.0000000000000007E-2</v>
      </c>
      <c r="L203" s="124">
        <f t="shared" si="60"/>
        <v>0.19</v>
      </c>
      <c r="M203" s="124">
        <f t="shared" si="60"/>
        <v>154.94</v>
      </c>
      <c r="N203" s="124">
        <f t="shared" si="60"/>
        <v>25.65</v>
      </c>
      <c r="O203" s="124">
        <f t="shared" si="60"/>
        <v>186.05</v>
      </c>
      <c r="P203" s="124">
        <f t="shared" si="60"/>
        <v>1.4300000000000002</v>
      </c>
      <c r="Q203" s="124">
        <f t="shared" si="60"/>
        <v>213.4</v>
      </c>
      <c r="R203" s="124">
        <f t="shared" si="60"/>
        <v>2.58</v>
      </c>
      <c r="S203" s="124">
        <f t="shared" si="60"/>
        <v>0.03</v>
      </c>
      <c r="T203" s="124">
        <f t="shared" si="60"/>
        <v>0.02</v>
      </c>
      <c r="U203" s="132"/>
      <c r="V203" s="132"/>
    </row>
    <row r="204" spans="1:22" ht="21.6" customHeight="1">
      <c r="A204" s="157" t="s">
        <v>57</v>
      </c>
      <c r="B204" s="157"/>
      <c r="C204" s="140">
        <f>C203+C198+C189</f>
        <v>69.627272727272725</v>
      </c>
      <c r="D204" s="140">
        <f t="shared" ref="D204:F204" si="61">D203+D198+D189</f>
        <v>66.154545454545456</v>
      </c>
      <c r="E204" s="140">
        <f t="shared" si="61"/>
        <v>272.57272727272726</v>
      </c>
      <c r="F204" s="140">
        <f t="shared" si="61"/>
        <v>2052.7181818181816</v>
      </c>
      <c r="G204" s="140">
        <f t="shared" ref="G204:T204" si="62">G203+G198+G189</f>
        <v>0.78</v>
      </c>
      <c r="H204" s="140">
        <f t="shared" si="62"/>
        <v>17.829999999999998</v>
      </c>
      <c r="I204" s="140">
        <f t="shared" si="62"/>
        <v>0.62</v>
      </c>
      <c r="J204" s="140">
        <f t="shared" si="62"/>
        <v>11.23</v>
      </c>
      <c r="K204" s="140">
        <f t="shared" si="62"/>
        <v>0.59000000000000008</v>
      </c>
      <c r="L204" s="140">
        <f t="shared" si="62"/>
        <v>1.02</v>
      </c>
      <c r="M204" s="140">
        <f t="shared" si="62"/>
        <v>835.12</v>
      </c>
      <c r="N204" s="140">
        <f t="shared" si="62"/>
        <v>269.57000000000005</v>
      </c>
      <c r="O204" s="140">
        <f t="shared" si="62"/>
        <v>1131.3800000000001</v>
      </c>
      <c r="P204" s="140">
        <f t="shared" si="62"/>
        <v>14.879999999999999</v>
      </c>
      <c r="Q204" s="140">
        <f t="shared" si="62"/>
        <v>2389.62</v>
      </c>
      <c r="R204" s="140">
        <f t="shared" si="62"/>
        <v>168.70000000000002</v>
      </c>
      <c r="S204" s="140">
        <f t="shared" si="62"/>
        <v>0.52</v>
      </c>
      <c r="T204" s="140">
        <f t="shared" si="62"/>
        <v>0.08</v>
      </c>
      <c r="U204" s="132"/>
      <c r="V204" s="132"/>
    </row>
    <row r="205" spans="1:22" ht="28.35" customHeight="1">
      <c r="A205" s="160" t="s">
        <v>209</v>
      </c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</row>
    <row r="206" spans="1:22" ht="13.35" customHeight="1">
      <c r="A206" s="162" t="s">
        <v>1</v>
      </c>
      <c r="B206" s="159" t="s">
        <v>2</v>
      </c>
      <c r="C206" s="161" t="s">
        <v>3</v>
      </c>
      <c r="D206" s="161"/>
      <c r="E206" s="161"/>
      <c r="F206" s="163" t="s">
        <v>4</v>
      </c>
      <c r="G206" s="161" t="s">
        <v>230</v>
      </c>
      <c r="H206" s="161"/>
      <c r="I206" s="161"/>
      <c r="J206" s="161"/>
      <c r="K206" s="161"/>
      <c r="L206" s="161"/>
      <c r="M206" s="161" t="s">
        <v>231</v>
      </c>
      <c r="N206" s="161"/>
      <c r="O206" s="161"/>
      <c r="P206" s="161"/>
      <c r="Q206" s="161"/>
      <c r="R206" s="161"/>
      <c r="S206" s="161"/>
      <c r="T206" s="161"/>
      <c r="U206" s="159" t="s">
        <v>232</v>
      </c>
      <c r="V206" s="159" t="s">
        <v>233</v>
      </c>
    </row>
    <row r="207" spans="1:22" ht="26.65" customHeight="1">
      <c r="A207" s="162"/>
      <c r="B207" s="159"/>
      <c r="C207" s="124" t="s">
        <v>9</v>
      </c>
      <c r="D207" s="124" t="s">
        <v>10</v>
      </c>
      <c r="E207" s="124" t="s">
        <v>11</v>
      </c>
      <c r="F207" s="163"/>
      <c r="G207" s="124" t="s">
        <v>234</v>
      </c>
      <c r="H207" s="124" t="s">
        <v>235</v>
      </c>
      <c r="I207" s="124" t="s">
        <v>236</v>
      </c>
      <c r="J207" s="124" t="s">
        <v>237</v>
      </c>
      <c r="K207" s="124" t="s">
        <v>238</v>
      </c>
      <c r="L207" s="124" t="s">
        <v>239</v>
      </c>
      <c r="M207" s="124" t="s">
        <v>240</v>
      </c>
      <c r="N207" s="124" t="s">
        <v>241</v>
      </c>
      <c r="O207" s="124" t="s">
        <v>242</v>
      </c>
      <c r="P207" s="124" t="s">
        <v>243</v>
      </c>
      <c r="Q207" s="124" t="s">
        <v>244</v>
      </c>
      <c r="R207" s="124" t="s">
        <v>245</v>
      </c>
      <c r="S207" s="124" t="s">
        <v>246</v>
      </c>
      <c r="T207" s="124" t="s">
        <v>247</v>
      </c>
      <c r="U207" s="159"/>
      <c r="V207" s="159"/>
    </row>
    <row r="208" spans="1:22" ht="14.65" customHeight="1">
      <c r="A208" s="158" t="s">
        <v>248</v>
      </c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</row>
    <row r="209" spans="1:22" ht="12.2" customHeight="1">
      <c r="A209" s="125" t="s">
        <v>80</v>
      </c>
      <c r="B209" s="126">
        <v>100</v>
      </c>
      <c r="C209" s="127">
        <v>0.4</v>
      </c>
      <c r="D209" s="127">
        <v>0.4</v>
      </c>
      <c r="E209" s="127">
        <v>9.8000000000000007</v>
      </c>
      <c r="F209" s="127">
        <v>47</v>
      </c>
      <c r="G209" s="128">
        <v>0.03</v>
      </c>
      <c r="H209" s="128">
        <v>10</v>
      </c>
      <c r="I209" s="128">
        <v>0.01</v>
      </c>
      <c r="J209" s="128">
        <v>0.63</v>
      </c>
      <c r="K209" s="128">
        <v>0</v>
      </c>
      <c r="L209" s="128">
        <v>0.02</v>
      </c>
      <c r="M209" s="128">
        <v>16</v>
      </c>
      <c r="N209" s="128">
        <v>8</v>
      </c>
      <c r="O209" s="128">
        <v>11</v>
      </c>
      <c r="P209" s="128">
        <v>2.2000000000000002</v>
      </c>
      <c r="Q209" s="128">
        <v>278</v>
      </c>
      <c r="R209" s="128">
        <v>2</v>
      </c>
      <c r="S209" s="128">
        <v>0.01</v>
      </c>
      <c r="T209" s="128">
        <v>0</v>
      </c>
      <c r="U209" s="129" t="s">
        <v>249</v>
      </c>
      <c r="V209" s="129" t="s">
        <v>250</v>
      </c>
    </row>
    <row r="210" spans="1:22" ht="12.2" customHeight="1">
      <c r="A210" s="125" t="s">
        <v>251</v>
      </c>
      <c r="B210" s="126">
        <v>200</v>
      </c>
      <c r="C210" s="127">
        <v>12.3</v>
      </c>
      <c r="D210" s="127">
        <v>17.8</v>
      </c>
      <c r="E210" s="127">
        <v>25.7</v>
      </c>
      <c r="F210" s="127">
        <v>349.4</v>
      </c>
      <c r="G210" s="128">
        <v>0.44</v>
      </c>
      <c r="H210" s="128">
        <v>10.4</v>
      </c>
      <c r="I210" s="128">
        <v>0.02</v>
      </c>
      <c r="J210" s="128">
        <v>1.77</v>
      </c>
      <c r="K210" s="128">
        <v>0.03</v>
      </c>
      <c r="L210" s="128">
        <v>0.17</v>
      </c>
      <c r="M210" s="128">
        <v>23.6</v>
      </c>
      <c r="N210" s="128">
        <v>46.98</v>
      </c>
      <c r="O210" s="128">
        <v>198.83</v>
      </c>
      <c r="P210" s="128">
        <v>2.6</v>
      </c>
      <c r="Q210" s="128">
        <v>988.94</v>
      </c>
      <c r="R210" s="128">
        <v>12.61</v>
      </c>
      <c r="S210" s="128">
        <v>0.09</v>
      </c>
      <c r="T210" s="128">
        <v>0</v>
      </c>
      <c r="U210" s="129" t="s">
        <v>252</v>
      </c>
      <c r="V210" s="129" t="s">
        <v>204</v>
      </c>
    </row>
    <row r="211" spans="1:22" ht="12.2" customHeight="1">
      <c r="A211" s="125" t="s">
        <v>364</v>
      </c>
      <c r="B211" s="126">
        <v>180</v>
      </c>
      <c r="C211" s="127">
        <v>5</v>
      </c>
      <c r="D211" s="127">
        <v>4.5</v>
      </c>
      <c r="E211" s="127">
        <v>8.1</v>
      </c>
      <c r="F211" s="127">
        <v>101.7</v>
      </c>
      <c r="G211" s="128">
        <v>0.05</v>
      </c>
      <c r="H211" s="128">
        <v>1.26</v>
      </c>
      <c r="I211" s="128">
        <v>0.05</v>
      </c>
      <c r="J211" s="128">
        <v>0</v>
      </c>
      <c r="K211" s="128">
        <v>0</v>
      </c>
      <c r="L211" s="128">
        <v>0.31</v>
      </c>
      <c r="M211" s="128">
        <v>216</v>
      </c>
      <c r="N211" s="128">
        <v>25.2</v>
      </c>
      <c r="O211" s="128">
        <v>171</v>
      </c>
      <c r="P211" s="128">
        <v>0</v>
      </c>
      <c r="Q211" s="128">
        <v>262.8</v>
      </c>
      <c r="R211" s="128">
        <v>0</v>
      </c>
      <c r="S211" s="128">
        <v>0.04</v>
      </c>
      <c r="T211" s="128">
        <v>0</v>
      </c>
      <c r="U211" s="129" t="s">
        <v>253</v>
      </c>
      <c r="V211" s="129" t="s">
        <v>250</v>
      </c>
    </row>
    <row r="212" spans="1:22" ht="12.2" customHeight="1">
      <c r="A212" s="125" t="s">
        <v>50</v>
      </c>
      <c r="B212" s="126">
        <v>50</v>
      </c>
      <c r="C212" s="127">
        <v>3.8</v>
      </c>
      <c r="D212" s="127">
        <v>0.3</v>
      </c>
      <c r="E212" s="127">
        <v>25.1</v>
      </c>
      <c r="F212" s="127">
        <v>118.4</v>
      </c>
      <c r="G212" s="128">
        <v>0.08</v>
      </c>
      <c r="H212" s="128">
        <v>0</v>
      </c>
      <c r="I212" s="128">
        <v>0</v>
      </c>
      <c r="J212" s="128">
        <v>0.98</v>
      </c>
      <c r="K212" s="128">
        <v>0</v>
      </c>
      <c r="L212" s="128">
        <v>0.03</v>
      </c>
      <c r="M212" s="128">
        <v>11.5</v>
      </c>
      <c r="N212" s="128">
        <v>16.5</v>
      </c>
      <c r="O212" s="128">
        <v>42</v>
      </c>
      <c r="P212" s="128">
        <v>1</v>
      </c>
      <c r="Q212" s="128">
        <v>64.5</v>
      </c>
      <c r="R212" s="128">
        <v>0</v>
      </c>
      <c r="S212" s="128">
        <v>0.01</v>
      </c>
      <c r="T212" s="128">
        <v>0</v>
      </c>
      <c r="U212" s="129" t="s">
        <v>64</v>
      </c>
      <c r="V212" s="129" t="s">
        <v>254</v>
      </c>
    </row>
    <row r="213" spans="1:22" ht="12.2" customHeight="1">
      <c r="A213" s="125" t="s">
        <v>37</v>
      </c>
      <c r="B213" s="126">
        <v>20</v>
      </c>
      <c r="C213" s="127">
        <v>1.3</v>
      </c>
      <c r="D213" s="127">
        <v>0.2</v>
      </c>
      <c r="E213" s="127">
        <v>8.5</v>
      </c>
      <c r="F213" s="127">
        <v>40.799999999999997</v>
      </c>
      <c r="G213" s="128">
        <v>0.04</v>
      </c>
      <c r="H213" s="128">
        <v>0</v>
      </c>
      <c r="I213" s="128">
        <v>0</v>
      </c>
      <c r="J213" s="128">
        <v>0.44</v>
      </c>
      <c r="K213" s="128">
        <v>0</v>
      </c>
      <c r="L213" s="128">
        <v>0.02</v>
      </c>
      <c r="M213" s="128">
        <v>3.6</v>
      </c>
      <c r="N213" s="128">
        <v>3.8</v>
      </c>
      <c r="O213" s="128">
        <v>17.399999999999999</v>
      </c>
      <c r="P213" s="128">
        <v>0.8</v>
      </c>
      <c r="Q213" s="128">
        <v>27.2</v>
      </c>
      <c r="R213" s="128">
        <v>1.1200000000000001</v>
      </c>
      <c r="S213" s="128">
        <v>0</v>
      </c>
      <c r="T213" s="128">
        <v>0</v>
      </c>
      <c r="U213" s="129" t="s">
        <v>64</v>
      </c>
      <c r="V213" s="129" t="s">
        <v>254</v>
      </c>
    </row>
    <row r="214" spans="1:22" ht="21.6" customHeight="1">
      <c r="A214" s="130" t="s">
        <v>39</v>
      </c>
      <c r="B214" s="131">
        <f>SUM(B209:B213)</f>
        <v>550</v>
      </c>
      <c r="C214" s="124">
        <f t="shared" ref="C214:F214" si="63">SUM(C209:C213)</f>
        <v>22.800000000000004</v>
      </c>
      <c r="D214" s="124">
        <f t="shared" si="63"/>
        <v>23.2</v>
      </c>
      <c r="E214" s="124">
        <f t="shared" si="63"/>
        <v>77.2</v>
      </c>
      <c r="F214" s="124">
        <f t="shared" si="63"/>
        <v>657.3</v>
      </c>
      <c r="G214" s="124">
        <f t="shared" ref="G214:T214" si="64">SUM(G209:G213)</f>
        <v>0.64</v>
      </c>
      <c r="H214" s="124">
        <f t="shared" si="64"/>
        <v>21.66</v>
      </c>
      <c r="I214" s="124">
        <f t="shared" si="64"/>
        <v>0.08</v>
      </c>
      <c r="J214" s="124">
        <f t="shared" si="64"/>
        <v>3.82</v>
      </c>
      <c r="K214" s="124">
        <f t="shared" si="64"/>
        <v>0.03</v>
      </c>
      <c r="L214" s="124">
        <f t="shared" si="64"/>
        <v>0.55000000000000004</v>
      </c>
      <c r="M214" s="124">
        <f t="shared" si="64"/>
        <v>270.70000000000005</v>
      </c>
      <c r="N214" s="124">
        <f t="shared" si="64"/>
        <v>100.47999999999999</v>
      </c>
      <c r="O214" s="124">
        <f t="shared" si="64"/>
        <v>440.23</v>
      </c>
      <c r="P214" s="124">
        <f t="shared" si="64"/>
        <v>6.6000000000000005</v>
      </c>
      <c r="Q214" s="124">
        <f t="shared" si="64"/>
        <v>1621.44</v>
      </c>
      <c r="R214" s="124">
        <f t="shared" si="64"/>
        <v>15.73</v>
      </c>
      <c r="S214" s="124">
        <f t="shared" si="64"/>
        <v>0.15</v>
      </c>
      <c r="T214" s="124">
        <f t="shared" si="64"/>
        <v>0</v>
      </c>
      <c r="U214" s="132"/>
      <c r="V214" s="132"/>
    </row>
    <row r="215" spans="1:22" ht="14.65" customHeight="1">
      <c r="A215" s="158" t="s">
        <v>255</v>
      </c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</row>
    <row r="216" spans="1:22" s="138" customFormat="1" ht="12.2" customHeight="1">
      <c r="A216" s="133" t="s">
        <v>380</v>
      </c>
      <c r="B216" s="134">
        <v>100</v>
      </c>
      <c r="C216" s="135">
        <f>0.5*100/60</f>
        <v>0.83333333333333337</v>
      </c>
      <c r="D216" s="135">
        <f>0.1*100/60</f>
        <v>0.16666666666666666</v>
      </c>
      <c r="E216" s="135">
        <f>1.5*100/60</f>
        <v>2.5</v>
      </c>
      <c r="F216" s="135">
        <f>8.4*100/60</f>
        <v>14</v>
      </c>
      <c r="G216" s="136">
        <f>0.02*100/60</f>
        <v>3.3333333333333333E-2</v>
      </c>
      <c r="H216" s="136">
        <f>6*100/60</f>
        <v>10</v>
      </c>
      <c r="I216" s="136">
        <f>0.01*100/60</f>
        <v>1.6666666666666666E-2</v>
      </c>
      <c r="J216" s="136">
        <f>0.06*100/60</f>
        <v>0.1</v>
      </c>
      <c r="K216" s="136">
        <v>0</v>
      </c>
      <c r="L216" s="136">
        <f>0.02*100/60</f>
        <v>3.3333333333333333E-2</v>
      </c>
      <c r="M216" s="136">
        <f>13.8*100/60</f>
        <v>23</v>
      </c>
      <c r="N216" s="136">
        <f>8.4*100/60</f>
        <v>14</v>
      </c>
      <c r="O216" s="136">
        <f>25.2*100/60</f>
        <v>42</v>
      </c>
      <c r="P216" s="136">
        <f>0.6*100/60</f>
        <v>1</v>
      </c>
      <c r="Q216" s="136">
        <v>84.6</v>
      </c>
      <c r="R216" s="136">
        <v>1.8</v>
      </c>
      <c r="S216" s="136">
        <v>0.01</v>
      </c>
      <c r="T216" s="136">
        <v>0</v>
      </c>
      <c r="U216" s="137" t="s">
        <v>379</v>
      </c>
      <c r="V216" s="137" t="s">
        <v>54</v>
      </c>
    </row>
    <row r="217" spans="1:22" ht="12.2" customHeight="1">
      <c r="A217" s="125" t="s">
        <v>258</v>
      </c>
      <c r="B217" s="126">
        <v>250</v>
      </c>
      <c r="C217" s="127">
        <v>2.7</v>
      </c>
      <c r="D217" s="127">
        <v>5.0999999999999996</v>
      </c>
      <c r="E217" s="127">
        <v>16.2</v>
      </c>
      <c r="F217" s="127">
        <v>123.1</v>
      </c>
      <c r="G217" s="128">
        <v>0.06</v>
      </c>
      <c r="H217" s="128">
        <v>14.71</v>
      </c>
      <c r="I217" s="128">
        <v>0.26</v>
      </c>
      <c r="J217" s="128">
        <v>2.4300000000000002</v>
      </c>
      <c r="K217" s="128">
        <v>0</v>
      </c>
      <c r="L217" s="128">
        <v>0.06</v>
      </c>
      <c r="M217" s="128">
        <v>66.72</v>
      </c>
      <c r="N217" s="128">
        <v>33.479999999999997</v>
      </c>
      <c r="O217" s="128">
        <v>63.77</v>
      </c>
      <c r="P217" s="128">
        <v>1.5</v>
      </c>
      <c r="Q217" s="128">
        <v>535.86</v>
      </c>
      <c r="R217" s="128">
        <v>6.6</v>
      </c>
      <c r="S217" s="128">
        <v>0.04</v>
      </c>
      <c r="T217" s="128">
        <v>0</v>
      </c>
      <c r="U217" s="129" t="s">
        <v>257</v>
      </c>
      <c r="V217" s="129" t="s">
        <v>214</v>
      </c>
    </row>
    <row r="218" spans="1:22" ht="12.2" customHeight="1">
      <c r="A218" s="125" t="s">
        <v>259</v>
      </c>
      <c r="B218" s="126">
        <v>180</v>
      </c>
      <c r="C218" s="127">
        <v>7.5</v>
      </c>
      <c r="D218" s="127">
        <v>11.2</v>
      </c>
      <c r="E218" s="127">
        <v>21.7</v>
      </c>
      <c r="F218" s="127">
        <v>183.6</v>
      </c>
      <c r="G218" s="128">
        <v>0.14000000000000001</v>
      </c>
      <c r="H218" s="128">
        <v>12.15</v>
      </c>
      <c r="I218" s="128">
        <v>7.0000000000000007E-2</v>
      </c>
      <c r="J218" s="128">
        <v>3.36</v>
      </c>
      <c r="K218" s="128">
        <v>0.05</v>
      </c>
      <c r="L218" s="128">
        <v>0.14000000000000001</v>
      </c>
      <c r="M218" s="128">
        <v>161.57</v>
      </c>
      <c r="N218" s="128">
        <v>37.93</v>
      </c>
      <c r="O218" s="128">
        <v>165.15</v>
      </c>
      <c r="P218" s="128">
        <v>1.7</v>
      </c>
      <c r="Q218" s="128">
        <v>844.17</v>
      </c>
      <c r="R218" s="128">
        <v>8.2100000000000009</v>
      </c>
      <c r="S218" s="128">
        <v>0.05</v>
      </c>
      <c r="T218" s="128">
        <v>0</v>
      </c>
      <c r="U218" s="129" t="s">
        <v>257</v>
      </c>
      <c r="V218" s="129" t="s">
        <v>214</v>
      </c>
    </row>
    <row r="219" spans="1:22" ht="12.2" customHeight="1">
      <c r="A219" s="125" t="s">
        <v>260</v>
      </c>
      <c r="B219" s="126">
        <v>100</v>
      </c>
      <c r="C219" s="127">
        <v>13.2</v>
      </c>
      <c r="D219" s="127">
        <v>10.1</v>
      </c>
      <c r="E219" s="127">
        <v>14</v>
      </c>
      <c r="F219" s="127">
        <v>183.9</v>
      </c>
      <c r="G219" s="128">
        <v>0.09</v>
      </c>
      <c r="H219" s="128">
        <v>3.26</v>
      </c>
      <c r="I219" s="128">
        <v>0.1</v>
      </c>
      <c r="J219" s="128">
        <v>2.2799999999999998</v>
      </c>
      <c r="K219" s="128">
        <v>0.42</v>
      </c>
      <c r="L219" s="128">
        <v>0.17</v>
      </c>
      <c r="M219" s="128">
        <v>40.89</v>
      </c>
      <c r="N219" s="128">
        <v>28.75</v>
      </c>
      <c r="O219" s="128">
        <v>171.52</v>
      </c>
      <c r="P219" s="128">
        <v>2.4900000000000002</v>
      </c>
      <c r="Q219" s="128">
        <v>234.51</v>
      </c>
      <c r="R219" s="128">
        <v>7.56</v>
      </c>
      <c r="S219" s="128">
        <v>0.08</v>
      </c>
      <c r="T219" s="128">
        <v>0.02</v>
      </c>
      <c r="U219" s="129" t="s">
        <v>257</v>
      </c>
      <c r="V219" s="129" t="s">
        <v>214</v>
      </c>
    </row>
    <row r="220" spans="1:22" ht="12.2" customHeight="1">
      <c r="A220" s="125" t="s">
        <v>261</v>
      </c>
      <c r="B220" s="126">
        <v>180</v>
      </c>
      <c r="C220" s="127">
        <v>0.5</v>
      </c>
      <c r="D220" s="127">
        <v>0.2</v>
      </c>
      <c r="E220" s="127">
        <v>30.6</v>
      </c>
      <c r="F220" s="127">
        <v>136.1</v>
      </c>
      <c r="G220" s="128">
        <v>0.01</v>
      </c>
      <c r="H220" s="128">
        <v>69.08</v>
      </c>
      <c r="I220" s="128">
        <v>0.13</v>
      </c>
      <c r="J220" s="128">
        <v>0</v>
      </c>
      <c r="K220" s="128">
        <v>0</v>
      </c>
      <c r="L220" s="128">
        <v>0.04</v>
      </c>
      <c r="M220" s="128">
        <v>16.2</v>
      </c>
      <c r="N220" s="128">
        <v>4.0199999999999996</v>
      </c>
      <c r="O220" s="128">
        <v>2.4</v>
      </c>
      <c r="P220" s="128">
        <v>0.42</v>
      </c>
      <c r="Q220" s="128">
        <v>9.11</v>
      </c>
      <c r="R220" s="128">
        <v>0</v>
      </c>
      <c r="S220" s="128">
        <v>0</v>
      </c>
      <c r="T220" s="128">
        <v>0</v>
      </c>
      <c r="U220" s="129" t="s">
        <v>257</v>
      </c>
      <c r="V220" s="129" t="s">
        <v>214</v>
      </c>
    </row>
    <row r="221" spans="1:22" ht="12.2" customHeight="1">
      <c r="A221" s="125" t="s">
        <v>50</v>
      </c>
      <c r="B221" s="126">
        <v>50</v>
      </c>
      <c r="C221" s="127">
        <v>3.8</v>
      </c>
      <c r="D221" s="127">
        <v>0.3</v>
      </c>
      <c r="E221" s="127">
        <v>25.1</v>
      </c>
      <c r="F221" s="127">
        <v>118.4</v>
      </c>
      <c r="G221" s="128">
        <v>0.08</v>
      </c>
      <c r="H221" s="128">
        <v>0</v>
      </c>
      <c r="I221" s="128">
        <v>0</v>
      </c>
      <c r="J221" s="128">
        <v>0.98</v>
      </c>
      <c r="K221" s="128">
        <v>0</v>
      </c>
      <c r="L221" s="128">
        <v>0.03</v>
      </c>
      <c r="M221" s="128">
        <v>11.5</v>
      </c>
      <c r="N221" s="128">
        <v>16.5</v>
      </c>
      <c r="O221" s="128">
        <v>42</v>
      </c>
      <c r="P221" s="128">
        <v>1</v>
      </c>
      <c r="Q221" s="128">
        <v>64.5</v>
      </c>
      <c r="R221" s="128">
        <v>0</v>
      </c>
      <c r="S221" s="128">
        <v>0.01</v>
      </c>
      <c r="T221" s="128">
        <v>0</v>
      </c>
      <c r="U221" s="129" t="s">
        <v>64</v>
      </c>
      <c r="V221" s="129" t="s">
        <v>254</v>
      </c>
    </row>
    <row r="222" spans="1:22" ht="12.2" customHeight="1">
      <c r="A222" s="125" t="s">
        <v>37</v>
      </c>
      <c r="B222" s="126">
        <v>30</v>
      </c>
      <c r="C222" s="127">
        <v>2</v>
      </c>
      <c r="D222" s="127">
        <v>0.3</v>
      </c>
      <c r="E222" s="127">
        <v>12.7</v>
      </c>
      <c r="F222" s="127">
        <v>61.2</v>
      </c>
      <c r="G222" s="128">
        <v>0.05</v>
      </c>
      <c r="H222" s="128">
        <v>0</v>
      </c>
      <c r="I222" s="128">
        <v>0</v>
      </c>
      <c r="J222" s="128">
        <v>0.66</v>
      </c>
      <c r="K222" s="128">
        <v>0</v>
      </c>
      <c r="L222" s="128">
        <v>0.02</v>
      </c>
      <c r="M222" s="128">
        <v>5.4</v>
      </c>
      <c r="N222" s="128">
        <v>5.7</v>
      </c>
      <c r="O222" s="128">
        <v>26.1</v>
      </c>
      <c r="P222" s="128">
        <v>1.2</v>
      </c>
      <c r="Q222" s="128">
        <v>40.799999999999997</v>
      </c>
      <c r="R222" s="128">
        <v>1.68</v>
      </c>
      <c r="S222" s="128">
        <v>0</v>
      </c>
      <c r="T222" s="128">
        <v>0</v>
      </c>
      <c r="U222" s="129" t="s">
        <v>64</v>
      </c>
      <c r="V222" s="129" t="s">
        <v>254</v>
      </c>
    </row>
    <row r="223" spans="1:22" ht="21.6" customHeight="1">
      <c r="A223" s="130" t="s">
        <v>39</v>
      </c>
      <c r="B223" s="131">
        <f>SUM(B216:B222)</f>
        <v>890</v>
      </c>
      <c r="C223" s="124">
        <f t="shared" ref="C223:F223" si="65">SUM(C216:C222)</f>
        <v>30.533333333333335</v>
      </c>
      <c r="D223" s="124">
        <f t="shared" si="65"/>
        <v>27.366666666666664</v>
      </c>
      <c r="E223" s="124">
        <f t="shared" si="65"/>
        <v>122.8</v>
      </c>
      <c r="F223" s="124">
        <f t="shared" si="65"/>
        <v>820.30000000000007</v>
      </c>
      <c r="G223" s="124">
        <f t="shared" ref="G223:T223" si="66">SUM(G216:G222)</f>
        <v>0.46333333333333337</v>
      </c>
      <c r="H223" s="124">
        <f t="shared" si="66"/>
        <v>109.19999999999999</v>
      </c>
      <c r="I223" s="124">
        <f t="shared" si="66"/>
        <v>0.57666666666666666</v>
      </c>
      <c r="J223" s="124">
        <f t="shared" si="66"/>
        <v>9.81</v>
      </c>
      <c r="K223" s="124">
        <f t="shared" si="66"/>
        <v>0.47</v>
      </c>
      <c r="L223" s="124">
        <f t="shared" si="66"/>
        <v>0.49333333333333329</v>
      </c>
      <c r="M223" s="124">
        <f t="shared" si="66"/>
        <v>325.27999999999997</v>
      </c>
      <c r="N223" s="124">
        <f t="shared" si="66"/>
        <v>140.38</v>
      </c>
      <c r="O223" s="124">
        <f t="shared" si="66"/>
        <v>512.94000000000005</v>
      </c>
      <c r="P223" s="124">
        <f t="shared" si="66"/>
        <v>9.3099999999999987</v>
      </c>
      <c r="Q223" s="124">
        <f t="shared" si="66"/>
        <v>1813.55</v>
      </c>
      <c r="R223" s="124">
        <f t="shared" si="66"/>
        <v>25.849999999999998</v>
      </c>
      <c r="S223" s="124">
        <f t="shared" si="66"/>
        <v>0.19</v>
      </c>
      <c r="T223" s="124">
        <f t="shared" si="66"/>
        <v>0.02</v>
      </c>
      <c r="U223" s="132"/>
      <c r="V223" s="132"/>
    </row>
    <row r="224" spans="1:22" ht="14.65" customHeight="1">
      <c r="A224" s="158" t="s">
        <v>262</v>
      </c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</row>
    <row r="225" spans="1:22" ht="12.2" customHeight="1">
      <c r="A225" s="125" t="s">
        <v>263</v>
      </c>
      <c r="B225" s="126">
        <v>100</v>
      </c>
      <c r="C225" s="127">
        <v>6.5</v>
      </c>
      <c r="D225" s="127">
        <v>5.0999999999999996</v>
      </c>
      <c r="E225" s="127">
        <v>17.5</v>
      </c>
      <c r="F225" s="127">
        <v>122.9</v>
      </c>
      <c r="G225" s="128">
        <v>0</v>
      </c>
      <c r="H225" s="128">
        <v>0</v>
      </c>
      <c r="I225" s="128">
        <v>0</v>
      </c>
      <c r="J225" s="128">
        <v>0.04</v>
      </c>
      <c r="K225" s="128">
        <v>0</v>
      </c>
      <c r="L225" s="128">
        <v>0</v>
      </c>
      <c r="M225" s="128">
        <v>0.19</v>
      </c>
      <c r="N225" s="128">
        <v>0.28999999999999998</v>
      </c>
      <c r="O225" s="128">
        <v>0.77</v>
      </c>
      <c r="P225" s="128">
        <v>0.02</v>
      </c>
      <c r="Q225" s="128">
        <v>1.32</v>
      </c>
      <c r="R225" s="128">
        <v>0.03</v>
      </c>
      <c r="S225" s="128">
        <v>0</v>
      </c>
      <c r="T225" s="128">
        <v>0</v>
      </c>
      <c r="U225" s="129" t="s">
        <v>264</v>
      </c>
      <c r="V225" s="129" t="s">
        <v>225</v>
      </c>
    </row>
    <row r="226" spans="1:22" ht="12.2" customHeight="1">
      <c r="A226" s="125" t="s">
        <v>265</v>
      </c>
      <c r="B226" s="126">
        <v>20</v>
      </c>
      <c r="C226" s="127">
        <v>4.5999999999999996</v>
      </c>
      <c r="D226" s="127">
        <v>5.9</v>
      </c>
      <c r="E226" s="127">
        <v>0</v>
      </c>
      <c r="F226" s="127">
        <v>72.8</v>
      </c>
      <c r="G226" s="128">
        <v>0.01</v>
      </c>
      <c r="H226" s="128">
        <v>0.14000000000000001</v>
      </c>
      <c r="I226" s="128">
        <v>0.06</v>
      </c>
      <c r="J226" s="128">
        <v>0.06</v>
      </c>
      <c r="K226" s="128">
        <v>0</v>
      </c>
      <c r="L226" s="128">
        <v>0.06</v>
      </c>
      <c r="M226" s="128">
        <v>176</v>
      </c>
      <c r="N226" s="128">
        <v>7</v>
      </c>
      <c r="O226" s="128">
        <v>100</v>
      </c>
      <c r="P226" s="128">
        <v>0.2</v>
      </c>
      <c r="Q226" s="128">
        <v>17.600000000000001</v>
      </c>
      <c r="R226" s="128">
        <v>0</v>
      </c>
      <c r="S226" s="128">
        <v>0.01</v>
      </c>
      <c r="T226" s="128">
        <v>0</v>
      </c>
      <c r="U226" s="129" t="s">
        <v>228</v>
      </c>
      <c r="V226" s="129" t="s">
        <v>250</v>
      </c>
    </row>
    <row r="227" spans="1:22" ht="12.2" customHeight="1">
      <c r="A227" s="125" t="s">
        <v>78</v>
      </c>
      <c r="B227" s="126">
        <v>200</v>
      </c>
      <c r="C227" s="127">
        <v>0</v>
      </c>
      <c r="D227" s="127">
        <v>0</v>
      </c>
      <c r="E227" s="127">
        <v>7.7</v>
      </c>
      <c r="F227" s="127">
        <v>31</v>
      </c>
      <c r="G227" s="128">
        <v>0</v>
      </c>
      <c r="H227" s="128">
        <v>0</v>
      </c>
      <c r="I227" s="128">
        <v>0</v>
      </c>
      <c r="J227" s="128">
        <v>0</v>
      </c>
      <c r="K227" s="128">
        <v>0</v>
      </c>
      <c r="L227" s="128">
        <v>0</v>
      </c>
      <c r="M227" s="128">
        <v>8.24</v>
      </c>
      <c r="N227" s="128">
        <v>1.8</v>
      </c>
      <c r="O227" s="128">
        <v>0</v>
      </c>
      <c r="P227" s="128">
        <v>0</v>
      </c>
      <c r="Q227" s="128">
        <v>0.84</v>
      </c>
      <c r="R227" s="128">
        <v>0</v>
      </c>
      <c r="S227" s="128">
        <v>0</v>
      </c>
      <c r="T227" s="128">
        <v>0</v>
      </c>
      <c r="U227" s="129" t="s">
        <v>266</v>
      </c>
      <c r="V227" s="129" t="s">
        <v>225</v>
      </c>
    </row>
    <row r="228" spans="1:22" ht="12.2" customHeight="1">
      <c r="A228" s="125" t="s">
        <v>227</v>
      </c>
      <c r="B228" s="126">
        <v>30</v>
      </c>
      <c r="C228" s="127">
        <v>2.2999999999999998</v>
      </c>
      <c r="D228" s="127">
        <v>2.9</v>
      </c>
      <c r="E228" s="127">
        <v>22.3</v>
      </c>
      <c r="F228" s="127">
        <v>125.1</v>
      </c>
      <c r="G228" s="128">
        <v>0.02</v>
      </c>
      <c r="H228" s="128">
        <v>0</v>
      </c>
      <c r="I228" s="128">
        <v>0</v>
      </c>
      <c r="J228" s="128">
        <v>0</v>
      </c>
      <c r="K228" s="128">
        <v>0</v>
      </c>
      <c r="L228" s="128">
        <v>0.02</v>
      </c>
      <c r="M228" s="128">
        <v>8.6999999999999993</v>
      </c>
      <c r="N228" s="128">
        <v>6</v>
      </c>
      <c r="O228" s="128">
        <v>27</v>
      </c>
      <c r="P228" s="128">
        <v>0.63</v>
      </c>
      <c r="Q228" s="128">
        <v>33</v>
      </c>
      <c r="R228" s="128">
        <v>0</v>
      </c>
      <c r="S228" s="128">
        <v>0</v>
      </c>
      <c r="T228" s="128">
        <v>0</v>
      </c>
      <c r="U228" s="129" t="s">
        <v>64</v>
      </c>
      <c r="V228" s="129"/>
    </row>
    <row r="229" spans="1:22" ht="12.2" customHeight="1">
      <c r="A229" s="130" t="s">
        <v>39</v>
      </c>
      <c r="B229" s="131">
        <f>SUM(B225:B228)</f>
        <v>350</v>
      </c>
      <c r="C229" s="124">
        <f t="shared" ref="C229:F229" si="67">SUM(C225:C228)</f>
        <v>13.399999999999999</v>
      </c>
      <c r="D229" s="124">
        <f t="shared" si="67"/>
        <v>13.9</v>
      </c>
      <c r="E229" s="124">
        <f t="shared" si="67"/>
        <v>47.5</v>
      </c>
      <c r="F229" s="124">
        <f t="shared" si="67"/>
        <v>351.79999999999995</v>
      </c>
      <c r="G229" s="124">
        <f t="shared" ref="G229:T229" si="68">SUM(G225:G228)</f>
        <v>0.03</v>
      </c>
      <c r="H229" s="124">
        <f t="shared" si="68"/>
        <v>0.14000000000000001</v>
      </c>
      <c r="I229" s="124">
        <f t="shared" si="68"/>
        <v>0.06</v>
      </c>
      <c r="J229" s="124">
        <f t="shared" si="68"/>
        <v>0.1</v>
      </c>
      <c r="K229" s="124">
        <f t="shared" si="68"/>
        <v>0</v>
      </c>
      <c r="L229" s="124">
        <f t="shared" si="68"/>
        <v>0.08</v>
      </c>
      <c r="M229" s="124">
        <f t="shared" si="68"/>
        <v>193.13</v>
      </c>
      <c r="N229" s="124">
        <f t="shared" si="68"/>
        <v>15.09</v>
      </c>
      <c r="O229" s="124">
        <f t="shared" si="68"/>
        <v>127.77</v>
      </c>
      <c r="P229" s="124">
        <f t="shared" si="68"/>
        <v>0.85</v>
      </c>
      <c r="Q229" s="124">
        <f t="shared" si="68"/>
        <v>52.760000000000005</v>
      </c>
      <c r="R229" s="124">
        <f t="shared" si="68"/>
        <v>0.03</v>
      </c>
      <c r="S229" s="124">
        <f t="shared" si="68"/>
        <v>0.01</v>
      </c>
      <c r="T229" s="124">
        <f t="shared" si="68"/>
        <v>0</v>
      </c>
      <c r="U229" s="132"/>
      <c r="V229" s="132"/>
    </row>
    <row r="230" spans="1:22" ht="21.6" customHeight="1">
      <c r="A230" s="157" t="s">
        <v>57</v>
      </c>
      <c r="B230" s="157"/>
      <c r="C230" s="140">
        <f>C229+C223+C214</f>
        <v>66.733333333333348</v>
      </c>
      <c r="D230" s="140">
        <f t="shared" ref="D230:F230" si="69">D229+D223+D214</f>
        <v>64.466666666666669</v>
      </c>
      <c r="E230" s="140">
        <f t="shared" si="69"/>
        <v>247.5</v>
      </c>
      <c r="F230" s="140">
        <f t="shared" si="69"/>
        <v>1829.3999999999999</v>
      </c>
      <c r="G230" s="140">
        <f t="shared" ref="G230:T230" si="70">G229+G223+G214</f>
        <v>1.1333333333333333</v>
      </c>
      <c r="H230" s="140">
        <f t="shared" si="70"/>
        <v>131</v>
      </c>
      <c r="I230" s="140">
        <f t="shared" si="70"/>
        <v>0.71666666666666667</v>
      </c>
      <c r="J230" s="140">
        <f t="shared" si="70"/>
        <v>13.73</v>
      </c>
      <c r="K230" s="140">
        <f t="shared" si="70"/>
        <v>0.5</v>
      </c>
      <c r="L230" s="140">
        <f t="shared" si="70"/>
        <v>1.1233333333333333</v>
      </c>
      <c r="M230" s="140">
        <f t="shared" si="70"/>
        <v>789.11</v>
      </c>
      <c r="N230" s="140">
        <f t="shared" si="70"/>
        <v>255.95</v>
      </c>
      <c r="O230" s="140">
        <f t="shared" si="70"/>
        <v>1080.94</v>
      </c>
      <c r="P230" s="140">
        <f t="shared" si="70"/>
        <v>16.759999999999998</v>
      </c>
      <c r="Q230" s="140">
        <f t="shared" si="70"/>
        <v>3487.75</v>
      </c>
      <c r="R230" s="140">
        <f t="shared" si="70"/>
        <v>41.61</v>
      </c>
      <c r="S230" s="140">
        <f t="shared" si="70"/>
        <v>0.35</v>
      </c>
      <c r="T230" s="140">
        <f t="shared" si="70"/>
        <v>0.02</v>
      </c>
      <c r="U230" s="132"/>
      <c r="V230" s="132"/>
    </row>
    <row r="231" spans="1:22" ht="28.35" customHeight="1">
      <c r="A231" s="160" t="s">
        <v>229</v>
      </c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</row>
    <row r="232" spans="1:22" ht="13.35" customHeight="1">
      <c r="A232" s="162" t="s">
        <v>1</v>
      </c>
      <c r="B232" s="159" t="s">
        <v>2</v>
      </c>
      <c r="C232" s="161" t="s">
        <v>3</v>
      </c>
      <c r="D232" s="161"/>
      <c r="E232" s="161"/>
      <c r="F232" s="163" t="s">
        <v>4</v>
      </c>
      <c r="G232" s="161" t="s">
        <v>230</v>
      </c>
      <c r="H232" s="161"/>
      <c r="I232" s="161"/>
      <c r="J232" s="161"/>
      <c r="K232" s="161"/>
      <c r="L232" s="161"/>
      <c r="M232" s="161" t="s">
        <v>231</v>
      </c>
      <c r="N232" s="161"/>
      <c r="O232" s="161"/>
      <c r="P232" s="161"/>
      <c r="Q232" s="161"/>
      <c r="R232" s="161"/>
      <c r="S232" s="161"/>
      <c r="T232" s="161"/>
      <c r="U232" s="159" t="s">
        <v>232</v>
      </c>
      <c r="V232" s="159" t="s">
        <v>233</v>
      </c>
    </row>
    <row r="233" spans="1:22" ht="26.65" customHeight="1">
      <c r="A233" s="162"/>
      <c r="B233" s="159"/>
      <c r="C233" s="124" t="s">
        <v>9</v>
      </c>
      <c r="D233" s="124" t="s">
        <v>10</v>
      </c>
      <c r="E233" s="124" t="s">
        <v>11</v>
      </c>
      <c r="F233" s="163"/>
      <c r="G233" s="124" t="s">
        <v>234</v>
      </c>
      <c r="H233" s="124" t="s">
        <v>235</v>
      </c>
      <c r="I233" s="124" t="s">
        <v>236</v>
      </c>
      <c r="J233" s="124" t="s">
        <v>237</v>
      </c>
      <c r="K233" s="124" t="s">
        <v>238</v>
      </c>
      <c r="L233" s="124" t="s">
        <v>239</v>
      </c>
      <c r="M233" s="124" t="s">
        <v>240</v>
      </c>
      <c r="N233" s="124" t="s">
        <v>241</v>
      </c>
      <c r="O233" s="124" t="s">
        <v>242</v>
      </c>
      <c r="P233" s="124" t="s">
        <v>243</v>
      </c>
      <c r="Q233" s="124" t="s">
        <v>244</v>
      </c>
      <c r="R233" s="124" t="s">
        <v>245</v>
      </c>
      <c r="S233" s="124" t="s">
        <v>246</v>
      </c>
      <c r="T233" s="124" t="s">
        <v>247</v>
      </c>
      <c r="U233" s="159"/>
      <c r="V233" s="159"/>
    </row>
    <row r="234" spans="1:22" ht="14.65" customHeight="1">
      <c r="A234" s="158" t="s">
        <v>248</v>
      </c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</row>
    <row r="235" spans="1:22" ht="12.2" customHeight="1">
      <c r="A235" s="125" t="s">
        <v>267</v>
      </c>
      <c r="B235" s="126">
        <v>100</v>
      </c>
      <c r="C235" s="127">
        <v>1.8</v>
      </c>
      <c r="D235" s="127">
        <v>5.0999999999999996</v>
      </c>
      <c r="E235" s="127">
        <v>6.2</v>
      </c>
      <c r="F235" s="127">
        <v>78.8</v>
      </c>
      <c r="G235" s="128">
        <v>0.06</v>
      </c>
      <c r="H235" s="128">
        <v>2.57</v>
      </c>
      <c r="I235" s="128">
        <v>1.23</v>
      </c>
      <c r="J235" s="128">
        <v>2.89</v>
      </c>
      <c r="K235" s="128">
        <v>0</v>
      </c>
      <c r="L235" s="128">
        <v>0.05</v>
      </c>
      <c r="M235" s="128">
        <v>34.31</v>
      </c>
      <c r="N235" s="128">
        <v>27.4</v>
      </c>
      <c r="O235" s="128">
        <v>49.22</v>
      </c>
      <c r="P235" s="128">
        <v>0.77</v>
      </c>
      <c r="Q235" s="128">
        <v>156.37</v>
      </c>
      <c r="R235" s="128">
        <v>3.09</v>
      </c>
      <c r="S235" s="128">
        <v>0.03</v>
      </c>
      <c r="T235" s="128">
        <v>0</v>
      </c>
      <c r="U235" s="129" t="s">
        <v>257</v>
      </c>
      <c r="V235" s="129" t="s">
        <v>250</v>
      </c>
    </row>
    <row r="236" spans="1:22" ht="12.2" customHeight="1">
      <c r="A236" s="125" t="s">
        <v>268</v>
      </c>
      <c r="B236" s="126">
        <v>180</v>
      </c>
      <c r="C236" s="127">
        <v>6.7</v>
      </c>
      <c r="D236" s="127">
        <v>11</v>
      </c>
      <c r="E236" s="127">
        <v>27.9</v>
      </c>
      <c r="F236" s="127">
        <v>202.35</v>
      </c>
      <c r="G236" s="128">
        <v>0.16</v>
      </c>
      <c r="H236" s="128">
        <v>12.72</v>
      </c>
      <c r="I236" s="128">
        <v>0.48</v>
      </c>
      <c r="J236" s="128">
        <v>2.86</v>
      </c>
      <c r="K236" s="128">
        <v>1.1100000000000001</v>
      </c>
      <c r="L236" s="128">
        <v>0.27</v>
      </c>
      <c r="M236" s="128">
        <v>61.71</v>
      </c>
      <c r="N236" s="128">
        <v>41.6</v>
      </c>
      <c r="O236" s="128">
        <v>173.29</v>
      </c>
      <c r="P236" s="128">
        <v>2.64</v>
      </c>
      <c r="Q236" s="128">
        <v>847.74</v>
      </c>
      <c r="R236" s="128">
        <v>16.97</v>
      </c>
      <c r="S236" s="128">
        <v>0.08</v>
      </c>
      <c r="T236" s="128">
        <v>0.02</v>
      </c>
      <c r="U236" s="129" t="s">
        <v>257</v>
      </c>
      <c r="V236" s="129" t="s">
        <v>214</v>
      </c>
    </row>
    <row r="237" spans="1:22" ht="12.2" customHeight="1">
      <c r="A237" s="125" t="s">
        <v>269</v>
      </c>
      <c r="B237" s="126">
        <v>130</v>
      </c>
      <c r="C237" s="127">
        <v>8.9</v>
      </c>
      <c r="D237" s="127">
        <v>6.3</v>
      </c>
      <c r="E237" s="127">
        <v>8.4</v>
      </c>
      <c r="F237" s="127">
        <v>163.1</v>
      </c>
      <c r="G237" s="128">
        <v>0.11</v>
      </c>
      <c r="H237" s="128">
        <v>1.64</v>
      </c>
      <c r="I237" s="128">
        <v>0.59</v>
      </c>
      <c r="J237" s="128">
        <v>0.99</v>
      </c>
      <c r="K237" s="128">
        <v>0.37</v>
      </c>
      <c r="L237" s="128">
        <v>0.17</v>
      </c>
      <c r="M237" s="128">
        <v>69.09</v>
      </c>
      <c r="N237" s="128">
        <v>59.92</v>
      </c>
      <c r="O237" s="128">
        <v>249.89</v>
      </c>
      <c r="P237" s="128">
        <v>1.46</v>
      </c>
      <c r="Q237" s="128">
        <v>493</v>
      </c>
      <c r="R237" s="128">
        <v>138</v>
      </c>
      <c r="S237" s="128">
        <v>0.57999999999999996</v>
      </c>
      <c r="T237" s="128">
        <v>0.02</v>
      </c>
      <c r="U237" s="129" t="s">
        <v>270</v>
      </c>
      <c r="V237" s="129" t="s">
        <v>271</v>
      </c>
    </row>
    <row r="238" spans="1:22" ht="12.2" customHeight="1">
      <c r="A238" s="125" t="s">
        <v>55</v>
      </c>
      <c r="B238" s="126">
        <v>200</v>
      </c>
      <c r="C238" s="127">
        <v>1</v>
      </c>
      <c r="D238" s="127">
        <v>0.2</v>
      </c>
      <c r="E238" s="127">
        <v>19.600000000000001</v>
      </c>
      <c r="F238" s="127">
        <v>83.4</v>
      </c>
      <c r="G238" s="128">
        <v>0.02</v>
      </c>
      <c r="H238" s="128">
        <v>1.6</v>
      </c>
      <c r="I238" s="128">
        <v>0</v>
      </c>
      <c r="J238" s="128">
        <v>0</v>
      </c>
      <c r="K238" s="128">
        <v>0</v>
      </c>
      <c r="L238" s="128">
        <v>0.02</v>
      </c>
      <c r="M238" s="128">
        <v>12.6</v>
      </c>
      <c r="N238" s="128">
        <v>7.2</v>
      </c>
      <c r="O238" s="128">
        <v>12.6</v>
      </c>
      <c r="P238" s="128">
        <v>2.52</v>
      </c>
      <c r="Q238" s="128">
        <v>240</v>
      </c>
      <c r="R238" s="128">
        <v>2</v>
      </c>
      <c r="S238" s="128">
        <v>0</v>
      </c>
      <c r="T238" s="128">
        <v>0</v>
      </c>
      <c r="U238" s="129" t="s">
        <v>222</v>
      </c>
      <c r="V238" s="129" t="s">
        <v>225</v>
      </c>
    </row>
    <row r="239" spans="1:22" ht="12.2" customHeight="1">
      <c r="A239" s="125" t="s">
        <v>37</v>
      </c>
      <c r="B239" s="126">
        <v>30</v>
      </c>
      <c r="C239" s="127">
        <v>2</v>
      </c>
      <c r="D239" s="127">
        <v>0.3</v>
      </c>
      <c r="E239" s="127">
        <v>12.7</v>
      </c>
      <c r="F239" s="127">
        <v>61.2</v>
      </c>
      <c r="G239" s="128">
        <v>0.05</v>
      </c>
      <c r="H239" s="128">
        <v>0</v>
      </c>
      <c r="I239" s="128">
        <v>0</v>
      </c>
      <c r="J239" s="128">
        <v>0.66</v>
      </c>
      <c r="K239" s="128">
        <v>0</v>
      </c>
      <c r="L239" s="128">
        <v>0.02</v>
      </c>
      <c r="M239" s="128">
        <v>5.4</v>
      </c>
      <c r="N239" s="128">
        <v>5.7</v>
      </c>
      <c r="O239" s="128">
        <v>26.1</v>
      </c>
      <c r="P239" s="128">
        <v>1.2</v>
      </c>
      <c r="Q239" s="128">
        <v>40.799999999999997</v>
      </c>
      <c r="R239" s="128">
        <v>1.68</v>
      </c>
      <c r="S239" s="128">
        <v>0</v>
      </c>
      <c r="T239" s="128">
        <v>0</v>
      </c>
      <c r="U239" s="129" t="s">
        <v>64</v>
      </c>
      <c r="V239" s="129" t="s">
        <v>254</v>
      </c>
    </row>
    <row r="240" spans="1:22" ht="12.2" customHeight="1">
      <c r="A240" s="125" t="s">
        <v>50</v>
      </c>
      <c r="B240" s="126">
        <v>30</v>
      </c>
      <c r="C240" s="127">
        <v>2.2999999999999998</v>
      </c>
      <c r="D240" s="127">
        <v>0.2</v>
      </c>
      <c r="E240" s="127">
        <v>15.1</v>
      </c>
      <c r="F240" s="127">
        <v>71</v>
      </c>
      <c r="G240" s="128">
        <v>0.05</v>
      </c>
      <c r="H240" s="128">
        <v>0</v>
      </c>
      <c r="I240" s="128">
        <v>0</v>
      </c>
      <c r="J240" s="128">
        <v>0.59</v>
      </c>
      <c r="K240" s="128">
        <v>0</v>
      </c>
      <c r="L240" s="128">
        <v>0.02</v>
      </c>
      <c r="M240" s="128">
        <v>6.9</v>
      </c>
      <c r="N240" s="128">
        <v>9.9</v>
      </c>
      <c r="O240" s="128">
        <v>25.2</v>
      </c>
      <c r="P240" s="128">
        <v>0.6</v>
      </c>
      <c r="Q240" s="128">
        <v>38.700000000000003</v>
      </c>
      <c r="R240" s="128">
        <v>0</v>
      </c>
      <c r="S240" s="128">
        <v>0</v>
      </c>
      <c r="T240" s="128">
        <v>0</v>
      </c>
      <c r="U240" s="129" t="s">
        <v>64</v>
      </c>
      <c r="V240" s="129" t="s">
        <v>271</v>
      </c>
    </row>
    <row r="241" spans="1:22" ht="21.6" customHeight="1">
      <c r="A241" s="130" t="s">
        <v>39</v>
      </c>
      <c r="B241" s="131">
        <f>SUM(B235:B240)</f>
        <v>670</v>
      </c>
      <c r="C241" s="124">
        <f t="shared" ref="C241:F241" si="71">SUM(C235:C240)</f>
        <v>22.7</v>
      </c>
      <c r="D241" s="124">
        <f t="shared" si="71"/>
        <v>23.1</v>
      </c>
      <c r="E241" s="124">
        <f t="shared" si="71"/>
        <v>89.899999999999991</v>
      </c>
      <c r="F241" s="124">
        <f t="shared" si="71"/>
        <v>659.85</v>
      </c>
      <c r="G241" s="124">
        <f t="shared" ref="G241:T241" si="72">SUM(G235:G240)</f>
        <v>0.45</v>
      </c>
      <c r="H241" s="124">
        <f t="shared" si="72"/>
        <v>18.53</v>
      </c>
      <c r="I241" s="124">
        <f t="shared" si="72"/>
        <v>2.2999999999999998</v>
      </c>
      <c r="J241" s="124">
        <f t="shared" si="72"/>
        <v>7.99</v>
      </c>
      <c r="K241" s="124">
        <f t="shared" si="72"/>
        <v>1.48</v>
      </c>
      <c r="L241" s="124">
        <f t="shared" si="72"/>
        <v>0.55000000000000004</v>
      </c>
      <c r="M241" s="124">
        <f t="shared" si="72"/>
        <v>190.01000000000002</v>
      </c>
      <c r="N241" s="124">
        <f t="shared" si="72"/>
        <v>151.72</v>
      </c>
      <c r="O241" s="124">
        <f t="shared" si="72"/>
        <v>536.30000000000007</v>
      </c>
      <c r="P241" s="124">
        <f t="shared" si="72"/>
        <v>9.19</v>
      </c>
      <c r="Q241" s="124">
        <f t="shared" si="72"/>
        <v>1816.6100000000001</v>
      </c>
      <c r="R241" s="124">
        <f t="shared" si="72"/>
        <v>161.74</v>
      </c>
      <c r="S241" s="124">
        <f t="shared" si="72"/>
        <v>0.69</v>
      </c>
      <c r="T241" s="124">
        <f t="shared" si="72"/>
        <v>0.04</v>
      </c>
      <c r="U241" s="132"/>
      <c r="V241" s="132"/>
    </row>
    <row r="242" spans="1:22" ht="14.65" customHeight="1">
      <c r="A242" s="158" t="s">
        <v>255</v>
      </c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</row>
    <row r="243" spans="1:22" s="138" customFormat="1" ht="12.2" customHeight="1">
      <c r="A243" s="133" t="s">
        <v>378</v>
      </c>
      <c r="B243" s="134">
        <v>100</v>
      </c>
      <c r="C243" s="135">
        <f>0.7*100/60</f>
        <v>1.1666666666666667</v>
      </c>
      <c r="D243" s="135">
        <f>0.1*100/60</f>
        <v>0.16666666666666666</v>
      </c>
      <c r="E243" s="135">
        <f>2.3*100/60</f>
        <v>3.833333333333333</v>
      </c>
      <c r="F243" s="135">
        <f>14.4*100/60</f>
        <v>24</v>
      </c>
      <c r="G243" s="136">
        <f>0.04*100/60</f>
        <v>6.6666666666666666E-2</v>
      </c>
      <c r="H243" s="136">
        <f>15*100/60</f>
        <v>25</v>
      </c>
      <c r="I243" s="136">
        <f>0.1*100/60</f>
        <v>0.16666666666666666</v>
      </c>
      <c r="J243" s="136">
        <f>0.23*100/60</f>
        <v>0.38333333333333336</v>
      </c>
      <c r="K243" s="136">
        <f>0.1*100/60</f>
        <v>0.16666666666666666</v>
      </c>
      <c r="L243" s="136">
        <f>0.02*100/60</f>
        <v>3.3333333333333333E-2</v>
      </c>
      <c r="M243" s="136">
        <f>8.4*100/60</f>
        <v>14</v>
      </c>
      <c r="N243" s="136">
        <f>12*100/60</f>
        <v>20</v>
      </c>
      <c r="O243" s="136">
        <f>15.6*100/60</f>
        <v>26</v>
      </c>
      <c r="P243" s="136">
        <f>0.6*100/60</f>
        <v>1</v>
      </c>
      <c r="Q243" s="136">
        <f>174*100/60</f>
        <v>290</v>
      </c>
      <c r="R243" s="136">
        <v>1.2</v>
      </c>
      <c r="S243" s="136">
        <v>0</v>
      </c>
      <c r="T243" s="136">
        <v>0</v>
      </c>
      <c r="U243" s="137" t="s">
        <v>379</v>
      </c>
      <c r="V243" s="137" t="s">
        <v>54</v>
      </c>
    </row>
    <row r="244" spans="1:22" ht="12.2" customHeight="1">
      <c r="A244" s="125" t="s">
        <v>273</v>
      </c>
      <c r="B244" s="126">
        <v>250</v>
      </c>
      <c r="C244" s="127">
        <v>1.8</v>
      </c>
      <c r="D244" s="127">
        <v>4.4000000000000004</v>
      </c>
      <c r="E244" s="127">
        <v>10.8</v>
      </c>
      <c r="F244" s="127">
        <v>93</v>
      </c>
      <c r="G244" s="128">
        <v>0.06</v>
      </c>
      <c r="H244" s="128">
        <v>8.5</v>
      </c>
      <c r="I244" s="128">
        <v>0.21</v>
      </c>
      <c r="J244" s="128">
        <v>1.34</v>
      </c>
      <c r="K244" s="128">
        <v>0.04</v>
      </c>
      <c r="L244" s="128">
        <v>0.05</v>
      </c>
      <c r="M244" s="128">
        <v>36.340000000000003</v>
      </c>
      <c r="N244" s="128">
        <v>21.41</v>
      </c>
      <c r="O244" s="128">
        <v>47.81</v>
      </c>
      <c r="P244" s="128">
        <v>0.91</v>
      </c>
      <c r="Q244" s="128">
        <v>367.04</v>
      </c>
      <c r="R244" s="128">
        <v>3.9</v>
      </c>
      <c r="S244" s="128">
        <v>0.02</v>
      </c>
      <c r="T244" s="128">
        <v>0</v>
      </c>
      <c r="U244" s="129" t="s">
        <v>274</v>
      </c>
      <c r="V244" s="129" t="s">
        <v>250</v>
      </c>
    </row>
    <row r="245" spans="1:22" ht="12.2" customHeight="1">
      <c r="A245" s="125" t="s">
        <v>365</v>
      </c>
      <c r="B245" s="126">
        <v>200</v>
      </c>
      <c r="C245" s="127">
        <v>13.6</v>
      </c>
      <c r="D245" s="127">
        <v>13.7</v>
      </c>
      <c r="E245" s="127">
        <v>35</v>
      </c>
      <c r="F245" s="127">
        <v>273.10000000000002</v>
      </c>
      <c r="G245" s="128">
        <v>0.34</v>
      </c>
      <c r="H245" s="128">
        <v>18.48</v>
      </c>
      <c r="I245" s="128">
        <v>8.76</v>
      </c>
      <c r="J245" s="128">
        <v>5.4</v>
      </c>
      <c r="K245" s="128">
        <v>1.34</v>
      </c>
      <c r="L245" s="128">
        <v>2.2400000000000002</v>
      </c>
      <c r="M245" s="128">
        <v>113.88</v>
      </c>
      <c r="N245" s="128">
        <v>47.17</v>
      </c>
      <c r="O245" s="128">
        <v>497.8</v>
      </c>
      <c r="P245" s="128">
        <v>9.1300000000000008</v>
      </c>
      <c r="Q245" s="128">
        <v>637.44000000000005</v>
      </c>
      <c r="R245" s="128">
        <v>26.43</v>
      </c>
      <c r="S245" s="128">
        <v>0.28999999999999998</v>
      </c>
      <c r="T245" s="128">
        <v>0.06</v>
      </c>
      <c r="U245" s="129" t="s">
        <v>257</v>
      </c>
      <c r="V245" s="129" t="s">
        <v>214</v>
      </c>
    </row>
    <row r="246" spans="1:22" ht="12.2" customHeight="1">
      <c r="A246" s="125" t="s">
        <v>276</v>
      </c>
      <c r="B246" s="126">
        <v>25</v>
      </c>
      <c r="C246" s="127">
        <v>0.3</v>
      </c>
      <c r="D246" s="127">
        <v>3.7</v>
      </c>
      <c r="E246" s="127">
        <v>2.2999999999999998</v>
      </c>
      <c r="F246" s="127">
        <v>44</v>
      </c>
      <c r="G246" s="128">
        <v>0.01</v>
      </c>
      <c r="H246" s="128">
        <v>0.74</v>
      </c>
      <c r="I246" s="128">
        <v>0.09</v>
      </c>
      <c r="J246" s="128">
        <v>1.66</v>
      </c>
      <c r="K246" s="128">
        <v>0</v>
      </c>
      <c r="L246" s="128">
        <v>0.01</v>
      </c>
      <c r="M246" s="128">
        <v>7.04</v>
      </c>
      <c r="N246" s="128">
        <v>3.64</v>
      </c>
      <c r="O246" s="128">
        <v>7.35</v>
      </c>
      <c r="P246" s="128">
        <v>0.16</v>
      </c>
      <c r="Q246" s="128">
        <v>40.22</v>
      </c>
      <c r="R246" s="128">
        <v>0.6</v>
      </c>
      <c r="S246" s="128">
        <v>0</v>
      </c>
      <c r="T246" s="128">
        <v>0</v>
      </c>
      <c r="U246" s="129" t="s">
        <v>257</v>
      </c>
      <c r="V246" s="129" t="s">
        <v>214</v>
      </c>
    </row>
    <row r="247" spans="1:22" ht="12.2" customHeight="1">
      <c r="A247" s="125" t="s">
        <v>191</v>
      </c>
      <c r="B247" s="126">
        <v>180</v>
      </c>
      <c r="C247" s="127">
        <v>5.2</v>
      </c>
      <c r="D247" s="127">
        <v>4.5</v>
      </c>
      <c r="E247" s="127">
        <v>7.2</v>
      </c>
      <c r="F247" s="127">
        <v>95.4</v>
      </c>
      <c r="G247" s="128">
        <v>0.09</v>
      </c>
      <c r="H247" s="128">
        <v>1.54</v>
      </c>
      <c r="I247" s="128">
        <v>0.06</v>
      </c>
      <c r="J247" s="128">
        <v>0.15</v>
      </c>
      <c r="K247" s="128">
        <v>0</v>
      </c>
      <c r="L247" s="128">
        <v>0.37</v>
      </c>
      <c r="M247" s="128">
        <v>264</v>
      </c>
      <c r="N247" s="128">
        <v>30.8</v>
      </c>
      <c r="O247" s="128">
        <v>209</v>
      </c>
      <c r="P247" s="128">
        <v>0.22</v>
      </c>
      <c r="Q247" s="128">
        <v>321.2</v>
      </c>
      <c r="R247" s="128">
        <v>19.8</v>
      </c>
      <c r="S247" s="128">
        <v>0.04</v>
      </c>
      <c r="T247" s="128">
        <v>0</v>
      </c>
      <c r="U247" s="129" t="s">
        <v>253</v>
      </c>
      <c r="V247" s="129" t="s">
        <v>250</v>
      </c>
    </row>
    <row r="248" spans="1:22" ht="12.2" customHeight="1">
      <c r="A248" s="125" t="s">
        <v>50</v>
      </c>
      <c r="B248" s="126">
        <v>50</v>
      </c>
      <c r="C248" s="127">
        <v>3.8</v>
      </c>
      <c r="D248" s="127">
        <v>0.3</v>
      </c>
      <c r="E248" s="127">
        <v>25.1</v>
      </c>
      <c r="F248" s="127">
        <v>118.4</v>
      </c>
      <c r="G248" s="128">
        <v>0.08</v>
      </c>
      <c r="H248" s="128">
        <v>0</v>
      </c>
      <c r="I248" s="128">
        <v>0</v>
      </c>
      <c r="J248" s="128">
        <v>0.98</v>
      </c>
      <c r="K248" s="128">
        <v>0</v>
      </c>
      <c r="L248" s="128">
        <v>0.03</v>
      </c>
      <c r="M248" s="128">
        <v>11.5</v>
      </c>
      <c r="N248" s="128">
        <v>16.5</v>
      </c>
      <c r="O248" s="128">
        <v>42</v>
      </c>
      <c r="P248" s="128">
        <v>1</v>
      </c>
      <c r="Q248" s="128">
        <v>64.5</v>
      </c>
      <c r="R248" s="128">
        <v>0</v>
      </c>
      <c r="S248" s="128">
        <v>0.01</v>
      </c>
      <c r="T248" s="128">
        <v>0</v>
      </c>
      <c r="U248" s="129" t="s">
        <v>64</v>
      </c>
      <c r="V248" s="129" t="s">
        <v>254</v>
      </c>
    </row>
    <row r="249" spans="1:22" ht="12.2" customHeight="1">
      <c r="A249" s="125" t="s">
        <v>37</v>
      </c>
      <c r="B249" s="126">
        <v>30</v>
      </c>
      <c r="C249" s="127">
        <v>2</v>
      </c>
      <c r="D249" s="127">
        <v>0.3</v>
      </c>
      <c r="E249" s="127">
        <v>12.7</v>
      </c>
      <c r="F249" s="127">
        <v>61.2</v>
      </c>
      <c r="G249" s="128">
        <v>0.05</v>
      </c>
      <c r="H249" s="128">
        <v>0</v>
      </c>
      <c r="I249" s="128">
        <v>0</v>
      </c>
      <c r="J249" s="128">
        <v>0.66</v>
      </c>
      <c r="K249" s="128">
        <v>0</v>
      </c>
      <c r="L249" s="128">
        <v>0.02</v>
      </c>
      <c r="M249" s="128">
        <v>5.4</v>
      </c>
      <c r="N249" s="128">
        <v>5.7</v>
      </c>
      <c r="O249" s="128">
        <v>26.1</v>
      </c>
      <c r="P249" s="128">
        <v>1.2</v>
      </c>
      <c r="Q249" s="128">
        <v>40.799999999999997</v>
      </c>
      <c r="R249" s="128">
        <v>1.68</v>
      </c>
      <c r="S249" s="128">
        <v>0</v>
      </c>
      <c r="T249" s="128">
        <v>0</v>
      </c>
      <c r="U249" s="129" t="s">
        <v>64</v>
      </c>
      <c r="V249" s="129" t="s">
        <v>254</v>
      </c>
    </row>
    <row r="250" spans="1:22" ht="12.2" customHeight="1">
      <c r="A250" s="125" t="s">
        <v>357</v>
      </c>
      <c r="B250" s="126">
        <v>200</v>
      </c>
      <c r="C250" s="127">
        <v>5.6</v>
      </c>
      <c r="D250" s="127">
        <v>4.9000000000000004</v>
      </c>
      <c r="E250" s="127">
        <v>9.3000000000000007</v>
      </c>
      <c r="F250" s="127">
        <v>104.8</v>
      </c>
      <c r="G250" s="128">
        <v>0.05</v>
      </c>
      <c r="H250" s="128">
        <v>1.04</v>
      </c>
      <c r="I250" s="128">
        <v>0.03</v>
      </c>
      <c r="J250" s="128">
        <v>0</v>
      </c>
      <c r="K250" s="128">
        <v>0</v>
      </c>
      <c r="L250" s="128">
        <v>0.21</v>
      </c>
      <c r="M250" s="128">
        <v>204</v>
      </c>
      <c r="N250" s="128">
        <v>22.4</v>
      </c>
      <c r="O250" s="128">
        <v>144</v>
      </c>
      <c r="P250" s="128">
        <v>0.16</v>
      </c>
      <c r="Q250" s="128">
        <v>292</v>
      </c>
      <c r="R250" s="128">
        <v>18</v>
      </c>
      <c r="S250" s="128">
        <v>0</v>
      </c>
      <c r="T250" s="128">
        <v>0</v>
      </c>
      <c r="U250" s="129" t="s">
        <v>277</v>
      </c>
      <c r="V250" s="129" t="s">
        <v>278</v>
      </c>
    </row>
    <row r="251" spans="1:22" ht="21.6" customHeight="1">
      <c r="A251" s="130" t="s">
        <v>39</v>
      </c>
      <c r="B251" s="131">
        <f>SUM(B243:B250)</f>
        <v>1035</v>
      </c>
      <c r="C251" s="124">
        <f t="shared" ref="C251:F251" si="73">SUM(C243:C250)</f>
        <v>33.466666666666669</v>
      </c>
      <c r="D251" s="124">
        <f t="shared" si="73"/>
        <v>31.966666666666669</v>
      </c>
      <c r="E251" s="124">
        <f t="shared" si="73"/>
        <v>106.23333333333333</v>
      </c>
      <c r="F251" s="124">
        <f t="shared" si="73"/>
        <v>813.9</v>
      </c>
      <c r="G251" s="124">
        <f t="shared" ref="G251:T251" si="74">SUM(G243:G250)</f>
        <v>0.7466666666666667</v>
      </c>
      <c r="H251" s="124">
        <f t="shared" si="74"/>
        <v>55.300000000000004</v>
      </c>
      <c r="I251" s="124">
        <f t="shared" si="74"/>
        <v>9.3166666666666664</v>
      </c>
      <c r="J251" s="124">
        <f t="shared" si="74"/>
        <v>10.573333333333334</v>
      </c>
      <c r="K251" s="124">
        <f t="shared" si="74"/>
        <v>1.5466666666666669</v>
      </c>
      <c r="L251" s="124">
        <f t="shared" si="74"/>
        <v>2.9633333333333334</v>
      </c>
      <c r="M251" s="124">
        <f t="shared" si="74"/>
        <v>656.16</v>
      </c>
      <c r="N251" s="124">
        <f t="shared" si="74"/>
        <v>167.61999999999998</v>
      </c>
      <c r="O251" s="124">
        <f t="shared" si="74"/>
        <v>1000.0600000000001</v>
      </c>
      <c r="P251" s="124">
        <f t="shared" si="74"/>
        <v>13.780000000000001</v>
      </c>
      <c r="Q251" s="124">
        <f t="shared" si="74"/>
        <v>2053.1999999999998</v>
      </c>
      <c r="R251" s="124">
        <f t="shared" si="74"/>
        <v>71.610000000000014</v>
      </c>
      <c r="S251" s="124">
        <f t="shared" si="74"/>
        <v>0.36</v>
      </c>
      <c r="T251" s="124">
        <f t="shared" si="74"/>
        <v>0.06</v>
      </c>
      <c r="U251" s="132"/>
      <c r="V251" s="132"/>
    </row>
    <row r="252" spans="1:22" ht="14.65" customHeight="1">
      <c r="A252" s="158" t="s">
        <v>262</v>
      </c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</row>
    <row r="253" spans="1:22" ht="12.2" customHeight="1">
      <c r="A253" s="125" t="s">
        <v>279</v>
      </c>
      <c r="B253" s="126">
        <v>150</v>
      </c>
      <c r="C253" s="127">
        <v>8.8000000000000007</v>
      </c>
      <c r="D253" s="127">
        <v>13.4</v>
      </c>
      <c r="E253" s="127">
        <v>24.9</v>
      </c>
      <c r="F253" s="127">
        <v>262.10000000000002</v>
      </c>
      <c r="G253" s="128">
        <v>0.08</v>
      </c>
      <c r="H253" s="128">
        <v>0.14000000000000001</v>
      </c>
      <c r="I253" s="128">
        <v>0.13</v>
      </c>
      <c r="J253" s="128">
        <v>2.94</v>
      </c>
      <c r="K253" s="128">
        <v>0.89</v>
      </c>
      <c r="L253" s="128">
        <v>0.18</v>
      </c>
      <c r="M253" s="128">
        <v>56.72</v>
      </c>
      <c r="N253" s="128">
        <v>12.63</v>
      </c>
      <c r="O253" s="128">
        <v>108.7</v>
      </c>
      <c r="P253" s="128">
        <v>1.45</v>
      </c>
      <c r="Q253" s="128">
        <v>132.07</v>
      </c>
      <c r="R253" s="128">
        <v>10</v>
      </c>
      <c r="S253" s="128">
        <v>0.03</v>
      </c>
      <c r="T253" s="128">
        <v>0.02</v>
      </c>
      <c r="U253" s="129" t="s">
        <v>280</v>
      </c>
      <c r="V253" s="129" t="s">
        <v>250</v>
      </c>
    </row>
    <row r="254" spans="1:22" ht="12.2" customHeight="1">
      <c r="A254" s="125" t="s">
        <v>135</v>
      </c>
      <c r="B254" s="126">
        <v>180</v>
      </c>
      <c r="C254" s="127">
        <v>0.1</v>
      </c>
      <c r="D254" s="127">
        <v>0.1</v>
      </c>
      <c r="E254" s="127">
        <v>13.9</v>
      </c>
      <c r="F254" s="127">
        <v>58.2</v>
      </c>
      <c r="G254" s="128">
        <v>0.01</v>
      </c>
      <c r="H254" s="128">
        <v>1.44</v>
      </c>
      <c r="I254" s="128">
        <v>0</v>
      </c>
      <c r="J254" s="128">
        <v>0.23</v>
      </c>
      <c r="K254" s="128">
        <v>0</v>
      </c>
      <c r="L254" s="128">
        <v>0.01</v>
      </c>
      <c r="M254" s="128">
        <v>11.65</v>
      </c>
      <c r="N254" s="128">
        <v>3.99</v>
      </c>
      <c r="O254" s="128">
        <v>3.56</v>
      </c>
      <c r="P254" s="128">
        <v>0.71</v>
      </c>
      <c r="Q254" s="128">
        <v>100.87</v>
      </c>
      <c r="R254" s="128">
        <v>0.72</v>
      </c>
      <c r="S254" s="128">
        <v>0</v>
      </c>
      <c r="T254" s="128">
        <v>0</v>
      </c>
      <c r="U254" s="129" t="s">
        <v>281</v>
      </c>
      <c r="V254" s="129" t="s">
        <v>250</v>
      </c>
    </row>
    <row r="255" spans="1:22" ht="12.2" customHeight="1">
      <c r="A255" s="125" t="s">
        <v>37</v>
      </c>
      <c r="B255" s="126">
        <v>20</v>
      </c>
      <c r="C255" s="127">
        <v>1.1000000000000001</v>
      </c>
      <c r="D255" s="127">
        <v>0.2</v>
      </c>
      <c r="E255" s="127">
        <v>9.9</v>
      </c>
      <c r="F255" s="127">
        <v>46</v>
      </c>
      <c r="G255" s="128">
        <v>0</v>
      </c>
      <c r="H255" s="128">
        <v>0</v>
      </c>
      <c r="I255" s="128">
        <v>0</v>
      </c>
      <c r="J255" s="128">
        <v>0</v>
      </c>
      <c r="K255" s="128">
        <v>0</v>
      </c>
      <c r="L255" s="128">
        <v>0</v>
      </c>
      <c r="M255" s="128">
        <v>0</v>
      </c>
      <c r="N255" s="128">
        <v>0</v>
      </c>
      <c r="O255" s="128">
        <v>0</v>
      </c>
      <c r="P255" s="128">
        <v>0</v>
      </c>
      <c r="Q255" s="128">
        <v>0</v>
      </c>
      <c r="R255" s="128">
        <v>0</v>
      </c>
      <c r="S255" s="128">
        <v>0</v>
      </c>
      <c r="T255" s="128">
        <v>0</v>
      </c>
      <c r="U255" s="129"/>
      <c r="V255" s="129" t="s">
        <v>254</v>
      </c>
    </row>
    <row r="256" spans="1:22" ht="12.2" customHeight="1">
      <c r="A256" s="130" t="s">
        <v>39</v>
      </c>
      <c r="B256" s="131">
        <f>SUM(B253:B255)</f>
        <v>350</v>
      </c>
      <c r="C256" s="124">
        <f t="shared" ref="C256:F256" si="75">SUM(C253:C255)</f>
        <v>10</v>
      </c>
      <c r="D256" s="124">
        <f t="shared" si="75"/>
        <v>13.7</v>
      </c>
      <c r="E256" s="124">
        <f t="shared" si="75"/>
        <v>48.699999999999996</v>
      </c>
      <c r="F256" s="124">
        <f t="shared" si="75"/>
        <v>366.3</v>
      </c>
      <c r="G256" s="124">
        <f t="shared" ref="G256:T256" si="76">SUM(G253:G255)</f>
        <v>0.09</v>
      </c>
      <c r="H256" s="124">
        <f t="shared" si="76"/>
        <v>1.58</v>
      </c>
      <c r="I256" s="124">
        <f t="shared" si="76"/>
        <v>0.13</v>
      </c>
      <c r="J256" s="124">
        <f t="shared" si="76"/>
        <v>3.17</v>
      </c>
      <c r="K256" s="124">
        <f t="shared" si="76"/>
        <v>0.89</v>
      </c>
      <c r="L256" s="124">
        <f t="shared" si="76"/>
        <v>0.19</v>
      </c>
      <c r="M256" s="124">
        <f t="shared" si="76"/>
        <v>68.37</v>
      </c>
      <c r="N256" s="124">
        <f t="shared" si="76"/>
        <v>16.62</v>
      </c>
      <c r="O256" s="124">
        <f t="shared" si="76"/>
        <v>112.26</v>
      </c>
      <c r="P256" s="124">
        <f t="shared" si="76"/>
        <v>2.16</v>
      </c>
      <c r="Q256" s="124">
        <f t="shared" si="76"/>
        <v>232.94</v>
      </c>
      <c r="R256" s="124">
        <f t="shared" si="76"/>
        <v>10.72</v>
      </c>
      <c r="S256" s="124">
        <f t="shared" si="76"/>
        <v>0.03</v>
      </c>
      <c r="T256" s="124">
        <f t="shared" si="76"/>
        <v>0.02</v>
      </c>
      <c r="U256" s="132"/>
      <c r="V256" s="132"/>
    </row>
    <row r="257" spans="1:22" ht="21.6" customHeight="1">
      <c r="A257" s="157" t="s">
        <v>57</v>
      </c>
      <c r="B257" s="157"/>
      <c r="C257" s="140">
        <f>C256+C251+C241</f>
        <v>66.166666666666671</v>
      </c>
      <c r="D257" s="140">
        <f t="shared" ref="D257:F257" si="77">D256+D251+D241</f>
        <v>68.76666666666668</v>
      </c>
      <c r="E257" s="140">
        <f t="shared" si="77"/>
        <v>244.83333333333331</v>
      </c>
      <c r="F257" s="140">
        <f t="shared" si="77"/>
        <v>1840.0500000000002</v>
      </c>
      <c r="G257" s="140">
        <f t="shared" ref="G257:T257" si="78">G256+G251+G241</f>
        <v>1.2866666666666666</v>
      </c>
      <c r="H257" s="140">
        <f t="shared" si="78"/>
        <v>75.41</v>
      </c>
      <c r="I257" s="140">
        <f t="shared" si="78"/>
        <v>11.746666666666666</v>
      </c>
      <c r="J257" s="140">
        <f t="shared" si="78"/>
        <v>21.733333333333334</v>
      </c>
      <c r="K257" s="140">
        <f t="shared" si="78"/>
        <v>3.916666666666667</v>
      </c>
      <c r="L257" s="140">
        <f t="shared" si="78"/>
        <v>3.7033333333333331</v>
      </c>
      <c r="M257" s="140">
        <f t="shared" si="78"/>
        <v>914.54</v>
      </c>
      <c r="N257" s="140">
        <f t="shared" si="78"/>
        <v>335.96</v>
      </c>
      <c r="O257" s="140">
        <f t="shared" si="78"/>
        <v>1648.6200000000003</v>
      </c>
      <c r="P257" s="140">
        <f t="shared" si="78"/>
        <v>25.130000000000003</v>
      </c>
      <c r="Q257" s="140">
        <f t="shared" si="78"/>
        <v>4102.75</v>
      </c>
      <c r="R257" s="140">
        <f t="shared" si="78"/>
        <v>244.07000000000002</v>
      </c>
      <c r="S257" s="140">
        <f t="shared" si="78"/>
        <v>1.08</v>
      </c>
      <c r="T257" s="140">
        <f t="shared" si="78"/>
        <v>0.12</v>
      </c>
      <c r="U257" s="132"/>
      <c r="V257" s="132"/>
    </row>
    <row r="258" spans="1:22" ht="14.1" customHeight="1">
      <c r="A258" s="156"/>
      <c r="B258" s="156"/>
      <c r="C258" s="156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</row>
    <row r="259" spans="1:22">
      <c r="A259" s="162" t="s">
        <v>1</v>
      </c>
      <c r="B259" s="165"/>
      <c r="C259" s="153" t="s">
        <v>3</v>
      </c>
      <c r="D259" s="153"/>
      <c r="E259" s="153"/>
      <c r="F259" s="153" t="s">
        <v>4</v>
      </c>
      <c r="G259" s="153" t="s">
        <v>5</v>
      </c>
      <c r="H259" s="153"/>
      <c r="I259" s="153"/>
      <c r="J259" s="153"/>
      <c r="K259" s="153"/>
      <c r="L259" s="153"/>
      <c r="M259" s="153" t="s">
        <v>6</v>
      </c>
      <c r="N259" s="153"/>
      <c r="O259" s="153"/>
      <c r="P259" s="153"/>
      <c r="Q259" s="153"/>
      <c r="R259" s="153"/>
      <c r="S259" s="153"/>
      <c r="T259" s="153"/>
      <c r="U259" s="146"/>
    </row>
    <row r="260" spans="1:22" ht="25.5">
      <c r="A260" s="162"/>
      <c r="B260" s="165"/>
      <c r="C260" s="147" t="s">
        <v>9</v>
      </c>
      <c r="D260" s="147" t="s">
        <v>10</v>
      </c>
      <c r="E260" s="147" t="s">
        <v>11</v>
      </c>
      <c r="F260" s="153"/>
      <c r="G260" s="147" t="s">
        <v>12</v>
      </c>
      <c r="H260" s="147" t="s">
        <v>13</v>
      </c>
      <c r="I260" s="147" t="s">
        <v>14</v>
      </c>
      <c r="J260" s="147" t="s">
        <v>15</v>
      </c>
      <c r="K260" s="147" t="s">
        <v>16</v>
      </c>
      <c r="L260" s="147" t="s">
        <v>17</v>
      </c>
      <c r="M260" s="147" t="s">
        <v>18</v>
      </c>
      <c r="N260" s="147" t="s">
        <v>19</v>
      </c>
      <c r="O260" s="147" t="s">
        <v>20</v>
      </c>
      <c r="P260" s="147" t="s">
        <v>21</v>
      </c>
      <c r="Q260" s="147" t="s">
        <v>22</v>
      </c>
      <c r="R260" s="147" t="s">
        <v>23</v>
      </c>
      <c r="S260" s="147" t="s">
        <v>24</v>
      </c>
      <c r="T260" s="147" t="s">
        <v>25</v>
      </c>
      <c r="U260" s="146">
        <f t="shared" ref="U260" si="79">U259/12</f>
        <v>0</v>
      </c>
    </row>
    <row r="261" spans="1:22" ht="13.5">
      <c r="A261" s="10" t="s">
        <v>283</v>
      </c>
      <c r="B261" s="146"/>
      <c r="C261" s="148">
        <f>C257+C230+C204+C178+C155+C129+C104+C78+C52+C28</f>
        <v>650.36363636363637</v>
      </c>
      <c r="D261" s="148">
        <f>D257+D230+D204+D178+D155+D129+D104+D78+D52+D28</f>
        <v>663.84787878787881</v>
      </c>
      <c r="E261" s="148">
        <f>E257+E230+E204+E178+E155+E129+E104+E78+E52+E28</f>
        <v>2577.3160606060605</v>
      </c>
      <c r="F261" s="148">
        <f>F257+F230+F204+F178+F155+F129+F104+F78+F52+F28</f>
        <v>18966.768181818181</v>
      </c>
      <c r="G261" s="148">
        <f t="shared" ref="G261:T261" si="80">G257+G230+G204+G178+G155+G129+G104+G78+G52+G28</f>
        <v>10.870000000000001</v>
      </c>
      <c r="H261" s="148">
        <f t="shared" si="80"/>
        <v>658.23</v>
      </c>
      <c r="I261" s="148">
        <f t="shared" si="80"/>
        <v>31.843333333333334</v>
      </c>
      <c r="J261" s="148">
        <f t="shared" si="80"/>
        <v>143.88333333333335</v>
      </c>
      <c r="K261" s="148">
        <f t="shared" si="80"/>
        <v>10.216666666666669</v>
      </c>
      <c r="L261" s="148">
        <f t="shared" si="80"/>
        <v>15.966666666666667</v>
      </c>
      <c r="M261" s="148">
        <f t="shared" si="80"/>
        <v>7773.3700000000008</v>
      </c>
      <c r="N261" s="148">
        <f t="shared" si="80"/>
        <v>2943.91</v>
      </c>
      <c r="O261" s="148">
        <f t="shared" si="80"/>
        <v>12147.680000000002</v>
      </c>
      <c r="P261" s="148">
        <f t="shared" si="80"/>
        <v>184.82999999999998</v>
      </c>
      <c r="Q261" s="148">
        <f t="shared" si="80"/>
        <v>33873.520000000004</v>
      </c>
      <c r="R261" s="148">
        <f t="shared" si="80"/>
        <v>1293.3599999999997</v>
      </c>
      <c r="S261" s="148">
        <f t="shared" si="80"/>
        <v>5.92</v>
      </c>
      <c r="T261" s="148">
        <f t="shared" si="80"/>
        <v>0.49999999999999989</v>
      </c>
      <c r="U261" s="146"/>
    </row>
    <row r="262" spans="1:22" ht="13.5">
      <c r="A262" s="10" t="s">
        <v>284</v>
      </c>
      <c r="B262" s="146"/>
      <c r="C262" s="148">
        <f>C261/10</f>
        <v>65.036363636363632</v>
      </c>
      <c r="D262" s="148">
        <f t="shared" ref="D262:T262" si="81">D261/10</f>
        <v>66.384787878787876</v>
      </c>
      <c r="E262" s="148">
        <f t="shared" si="81"/>
        <v>257.73160606060605</v>
      </c>
      <c r="F262" s="148">
        <f t="shared" si="81"/>
        <v>1896.6768181818181</v>
      </c>
      <c r="G262" s="148">
        <f t="shared" si="81"/>
        <v>1.0870000000000002</v>
      </c>
      <c r="H262" s="148">
        <f t="shared" si="81"/>
        <v>65.823000000000008</v>
      </c>
      <c r="I262" s="148">
        <f t="shared" si="81"/>
        <v>3.1843333333333335</v>
      </c>
      <c r="J262" s="148">
        <f t="shared" si="81"/>
        <v>14.388333333333335</v>
      </c>
      <c r="K262" s="148">
        <f t="shared" si="81"/>
        <v>1.0216666666666669</v>
      </c>
      <c r="L262" s="148">
        <f t="shared" si="81"/>
        <v>1.5966666666666667</v>
      </c>
      <c r="M262" s="148">
        <f t="shared" si="81"/>
        <v>777.3370000000001</v>
      </c>
      <c r="N262" s="148">
        <f t="shared" si="81"/>
        <v>294.39099999999996</v>
      </c>
      <c r="O262" s="148">
        <f t="shared" si="81"/>
        <v>1214.7680000000003</v>
      </c>
      <c r="P262" s="148">
        <f t="shared" si="81"/>
        <v>18.482999999999997</v>
      </c>
      <c r="Q262" s="148">
        <f t="shared" si="81"/>
        <v>3387.3520000000003</v>
      </c>
      <c r="R262" s="148">
        <f t="shared" si="81"/>
        <v>129.33599999999996</v>
      </c>
      <c r="S262" s="148">
        <f t="shared" si="81"/>
        <v>0.59199999999999997</v>
      </c>
      <c r="T262" s="148">
        <f t="shared" si="81"/>
        <v>4.9999999999999989E-2</v>
      </c>
    </row>
    <row r="263" spans="1:22" ht="27">
      <c r="A263" s="10" t="s">
        <v>285</v>
      </c>
      <c r="B263" s="146"/>
      <c r="C263" s="148">
        <v>1</v>
      </c>
      <c r="D263" s="148">
        <v>1</v>
      </c>
      <c r="E263" s="148">
        <v>4</v>
      </c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</row>
    <row r="264" spans="1:22" ht="19.899999999999999" customHeight="1">
      <c r="G264" s="30"/>
      <c r="H264" s="30"/>
      <c r="I264" s="149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57"/>
      <c r="V264" s="15"/>
    </row>
    <row r="265" spans="1:22" ht="27.6" customHeight="1"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18"/>
      <c r="V265" s="19"/>
    </row>
    <row r="266" spans="1:22">
      <c r="A266" s="166" t="s">
        <v>290</v>
      </c>
      <c r="B266" s="167"/>
      <c r="C266" s="167"/>
      <c r="D266" s="167"/>
      <c r="E266" s="167"/>
      <c r="F266" s="30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57"/>
      <c r="V266" s="15"/>
    </row>
    <row r="267" spans="1:22" ht="27">
      <c r="A267" s="103" t="s">
        <v>286</v>
      </c>
      <c r="B267" s="16"/>
      <c r="C267" s="17" t="s">
        <v>287</v>
      </c>
      <c r="D267" s="17" t="s">
        <v>288</v>
      </c>
      <c r="E267" s="17" t="s">
        <v>289</v>
      </c>
      <c r="F267" s="21"/>
    </row>
    <row r="268" spans="1:22" ht="13.5">
      <c r="A268" s="103" t="s">
        <v>349</v>
      </c>
      <c r="B268" s="22"/>
      <c r="C268" s="23">
        <f>(B241+B214+B189+B165+B139+B114+B89+B64+B38+B13)/10</f>
        <v>601.5</v>
      </c>
      <c r="D268" s="23">
        <f>(B251+B223+B198+B173+B148+B123+B98+B73+B46+B22)/10</f>
        <v>957.5</v>
      </c>
      <c r="E268" s="23">
        <f>(B256+B229+B203+B177+B154+B128+B103+B77+B51+B27)/10</f>
        <v>377</v>
      </c>
      <c r="F268" s="14"/>
    </row>
  </sheetData>
  <mergeCells count="140">
    <mergeCell ref="A259:A260"/>
    <mergeCell ref="B259:B260"/>
    <mergeCell ref="C259:E259"/>
    <mergeCell ref="F259:F260"/>
    <mergeCell ref="A266:E266"/>
    <mergeCell ref="A23:V23"/>
    <mergeCell ref="A14:V14"/>
    <mergeCell ref="A7:V7"/>
    <mergeCell ref="A47:V47"/>
    <mergeCell ref="A39:V39"/>
    <mergeCell ref="U30:U31"/>
    <mergeCell ref="V30:V31"/>
    <mergeCell ref="A32:V32"/>
    <mergeCell ref="A28:B28"/>
    <mergeCell ref="A29:V29"/>
    <mergeCell ref="C30:E30"/>
    <mergeCell ref="G30:L30"/>
    <mergeCell ref="M30:T30"/>
    <mergeCell ref="A30:A31"/>
    <mergeCell ref="B30:B31"/>
    <mergeCell ref="F30:F31"/>
    <mergeCell ref="A74:V74"/>
    <mergeCell ref="A65:V65"/>
    <mergeCell ref="U55:U56"/>
    <mergeCell ref="A3:V3"/>
    <mergeCell ref="A4:V4"/>
    <mergeCell ref="C5:E5"/>
    <mergeCell ref="G5:L5"/>
    <mergeCell ref="M5:T5"/>
    <mergeCell ref="A5:A6"/>
    <mergeCell ref="B5:B6"/>
    <mergeCell ref="F5:F6"/>
    <mergeCell ref="U5:U6"/>
    <mergeCell ref="V5:V6"/>
    <mergeCell ref="V55:V56"/>
    <mergeCell ref="A57:V57"/>
    <mergeCell ref="A52:B52"/>
    <mergeCell ref="A54:V54"/>
    <mergeCell ref="C55:E55"/>
    <mergeCell ref="G55:L55"/>
    <mergeCell ref="M55:T55"/>
    <mergeCell ref="A55:A56"/>
    <mergeCell ref="B55:B56"/>
    <mergeCell ref="F55:F56"/>
    <mergeCell ref="A104:B104"/>
    <mergeCell ref="A99:V99"/>
    <mergeCell ref="A90:V90"/>
    <mergeCell ref="U81:U82"/>
    <mergeCell ref="V81:V82"/>
    <mergeCell ref="A83:V83"/>
    <mergeCell ref="A78:B78"/>
    <mergeCell ref="A80:V80"/>
    <mergeCell ref="C81:E81"/>
    <mergeCell ref="G81:L81"/>
    <mergeCell ref="M81:T81"/>
    <mergeCell ref="A81:A82"/>
    <mergeCell ref="B81:B82"/>
    <mergeCell ref="F81:F82"/>
    <mergeCell ref="A124:V124"/>
    <mergeCell ref="A115:V115"/>
    <mergeCell ref="A108:V108"/>
    <mergeCell ref="A105:V105"/>
    <mergeCell ref="C106:E106"/>
    <mergeCell ref="G106:L106"/>
    <mergeCell ref="M106:T106"/>
    <mergeCell ref="A106:A107"/>
    <mergeCell ref="B106:B107"/>
    <mergeCell ref="F106:F107"/>
    <mergeCell ref="U106:U107"/>
    <mergeCell ref="V106:V107"/>
    <mergeCell ref="A129:B129"/>
    <mergeCell ref="C131:E131"/>
    <mergeCell ref="A131:A132"/>
    <mergeCell ref="B131:B132"/>
    <mergeCell ref="F131:F132"/>
    <mergeCell ref="A155:B155"/>
    <mergeCell ref="A149:V149"/>
    <mergeCell ref="A140:V140"/>
    <mergeCell ref="U131:U132"/>
    <mergeCell ref="V131:V132"/>
    <mergeCell ref="A133:V133"/>
    <mergeCell ref="A130:V130"/>
    <mergeCell ref="G131:L131"/>
    <mergeCell ref="M131:T131"/>
    <mergeCell ref="A174:V174"/>
    <mergeCell ref="A166:V166"/>
    <mergeCell ref="A159:V159"/>
    <mergeCell ref="A156:V156"/>
    <mergeCell ref="C157:E157"/>
    <mergeCell ref="G157:L157"/>
    <mergeCell ref="M157:T157"/>
    <mergeCell ref="A157:A158"/>
    <mergeCell ref="B157:B158"/>
    <mergeCell ref="F157:F158"/>
    <mergeCell ref="U157:U158"/>
    <mergeCell ref="V157:V158"/>
    <mergeCell ref="U180:U181"/>
    <mergeCell ref="V180:V181"/>
    <mergeCell ref="A182:V182"/>
    <mergeCell ref="A178:B178"/>
    <mergeCell ref="A179:V179"/>
    <mergeCell ref="C180:E180"/>
    <mergeCell ref="G180:L180"/>
    <mergeCell ref="M180:T180"/>
    <mergeCell ref="A180:A181"/>
    <mergeCell ref="B180:B181"/>
    <mergeCell ref="F180:F181"/>
    <mergeCell ref="A205:V205"/>
    <mergeCell ref="C206:E206"/>
    <mergeCell ref="G206:L206"/>
    <mergeCell ref="M206:T206"/>
    <mergeCell ref="A206:A207"/>
    <mergeCell ref="B206:B207"/>
    <mergeCell ref="F206:F207"/>
    <mergeCell ref="A199:V199"/>
    <mergeCell ref="A190:V190"/>
    <mergeCell ref="M259:T259"/>
    <mergeCell ref="G259:L259"/>
    <mergeCell ref="C1:V1"/>
    <mergeCell ref="A258:N258"/>
    <mergeCell ref="A257:B257"/>
    <mergeCell ref="A252:V252"/>
    <mergeCell ref="A242:V242"/>
    <mergeCell ref="U232:U233"/>
    <mergeCell ref="V232:V233"/>
    <mergeCell ref="A234:V234"/>
    <mergeCell ref="A230:B230"/>
    <mergeCell ref="A231:V231"/>
    <mergeCell ref="C232:E232"/>
    <mergeCell ref="G232:L232"/>
    <mergeCell ref="M232:T232"/>
    <mergeCell ref="A232:A233"/>
    <mergeCell ref="B232:B233"/>
    <mergeCell ref="F232:F233"/>
    <mergeCell ref="A224:V224"/>
    <mergeCell ref="A215:V215"/>
    <mergeCell ref="U206:U207"/>
    <mergeCell ref="V206:V207"/>
    <mergeCell ref="A208:V208"/>
    <mergeCell ref="A204:B204"/>
  </mergeCells>
  <pageMargins left="0.39" right="0.39" top="0.39" bottom="0.39" header="0" footer="0"/>
  <pageSetup paperSize="9" scale="68" orientation="landscape" horizontalDpi="300" verticalDpi="300" r:id="rId1"/>
  <rowBreaks count="9" manualBreakCount="9">
    <brk id="28" max="16383" man="1"/>
    <brk id="53" max="16383" man="1"/>
    <brk id="79" max="16383" man="1"/>
    <brk id="104" max="16383" man="1"/>
    <brk id="129" max="16383" man="1"/>
    <brk id="155" max="16383" man="1"/>
    <brk id="178" max="16383" man="1"/>
    <brk id="204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68"/>
  <sheetViews>
    <sheetView topLeftCell="A64" workbookViewId="0">
      <selection activeCell="A5" sqref="A5:A6"/>
    </sheetView>
  </sheetViews>
  <sheetFormatPr defaultColWidth="9.1640625" defaultRowHeight="12.75"/>
  <cols>
    <col min="1" max="1" width="56.83203125" style="120" customWidth="1"/>
    <col min="2" max="2" width="8.6640625" style="121" customWidth="1"/>
    <col min="3" max="3" width="13.33203125" style="122" customWidth="1"/>
    <col min="4" max="4" width="15.33203125" style="122" customWidth="1"/>
    <col min="5" max="5" width="10.1640625" style="122" customWidth="1"/>
    <col min="6" max="6" width="11.5" style="122" customWidth="1"/>
    <col min="7" max="7" width="9.5" style="121" customWidth="1"/>
    <col min="8" max="8" width="11" style="121" customWidth="1"/>
    <col min="9" max="16384" width="9.1640625" style="121"/>
  </cols>
  <sheetData>
    <row r="1" spans="1:8" s="119" customFormat="1" ht="82.5" customHeight="1">
      <c r="A1" s="117" t="s">
        <v>374</v>
      </c>
      <c r="B1" s="118"/>
      <c r="C1" s="154" t="s">
        <v>375</v>
      </c>
      <c r="D1" s="155"/>
      <c r="E1" s="155"/>
      <c r="F1" s="155"/>
      <c r="G1" s="155"/>
      <c r="H1" s="155"/>
    </row>
    <row r="2" spans="1:8" ht="22.9" customHeight="1">
      <c r="G2" s="123"/>
      <c r="H2" s="123"/>
    </row>
    <row r="3" spans="1:8" ht="13.5" customHeight="1">
      <c r="A3" s="164" t="s">
        <v>376</v>
      </c>
      <c r="B3" s="164"/>
      <c r="C3" s="164"/>
      <c r="D3" s="164"/>
      <c r="E3" s="164"/>
      <c r="F3" s="164"/>
      <c r="G3" s="164"/>
      <c r="H3" s="164"/>
    </row>
    <row r="4" spans="1:8" ht="28.35" customHeight="1">
      <c r="A4" s="160" t="s">
        <v>0</v>
      </c>
      <c r="B4" s="160"/>
      <c r="C4" s="160"/>
      <c r="D4" s="160"/>
      <c r="E4" s="160"/>
      <c r="F4" s="160"/>
      <c r="G4" s="160"/>
      <c r="H4" s="160"/>
    </row>
    <row r="5" spans="1:8" ht="13.35" customHeight="1">
      <c r="A5" s="162" t="s">
        <v>1</v>
      </c>
      <c r="B5" s="159" t="s">
        <v>2</v>
      </c>
      <c r="C5" s="161" t="s">
        <v>3</v>
      </c>
      <c r="D5" s="161"/>
      <c r="E5" s="161"/>
      <c r="F5" s="163" t="s">
        <v>4</v>
      </c>
      <c r="G5" s="159" t="s">
        <v>7</v>
      </c>
      <c r="H5" s="159" t="s">
        <v>8</v>
      </c>
    </row>
    <row r="6" spans="1:8" ht="26.65" customHeight="1">
      <c r="A6" s="162"/>
      <c r="B6" s="159"/>
      <c r="C6" s="124" t="s">
        <v>9</v>
      </c>
      <c r="D6" s="124" t="s">
        <v>10</v>
      </c>
      <c r="E6" s="124" t="s">
        <v>11</v>
      </c>
      <c r="F6" s="163"/>
      <c r="G6" s="159"/>
      <c r="H6" s="159"/>
    </row>
    <row r="7" spans="1:8" ht="14.65" customHeight="1">
      <c r="A7" s="158" t="s">
        <v>26</v>
      </c>
      <c r="B7" s="158"/>
      <c r="C7" s="158"/>
      <c r="D7" s="158"/>
      <c r="E7" s="158"/>
      <c r="F7" s="158"/>
      <c r="G7" s="158"/>
      <c r="H7" s="158"/>
    </row>
    <row r="8" spans="1:8" ht="12.2" customHeight="1">
      <c r="A8" s="125" t="s">
        <v>27</v>
      </c>
      <c r="B8" s="126">
        <v>200</v>
      </c>
      <c r="C8" s="127">
        <v>6.6</v>
      </c>
      <c r="D8" s="127">
        <v>8.5</v>
      </c>
      <c r="E8" s="127">
        <v>33.6</v>
      </c>
      <c r="F8" s="127">
        <v>214.2</v>
      </c>
      <c r="G8" s="129" t="s">
        <v>28</v>
      </c>
      <c r="H8" s="129" t="s">
        <v>29</v>
      </c>
    </row>
    <row r="9" spans="1:8" ht="12.2" customHeight="1">
      <c r="A9" s="125" t="s">
        <v>30</v>
      </c>
      <c r="B9" s="126">
        <v>55</v>
      </c>
      <c r="C9" s="127">
        <v>7</v>
      </c>
      <c r="D9" s="127">
        <v>12.6</v>
      </c>
      <c r="E9" s="127">
        <v>15.2</v>
      </c>
      <c r="F9" s="127">
        <v>252.7</v>
      </c>
      <c r="G9" s="129" t="s">
        <v>31</v>
      </c>
      <c r="H9" s="129" t="s">
        <v>32</v>
      </c>
    </row>
    <row r="10" spans="1:8" ht="12.2" customHeight="1">
      <c r="A10" s="125" t="s">
        <v>33</v>
      </c>
      <c r="B10" s="126">
        <v>180</v>
      </c>
      <c r="C10" s="127">
        <v>3</v>
      </c>
      <c r="D10" s="127">
        <v>2.2000000000000002</v>
      </c>
      <c r="E10" s="127">
        <v>12.6</v>
      </c>
      <c r="F10" s="127">
        <v>82.7</v>
      </c>
      <c r="G10" s="129" t="s">
        <v>34</v>
      </c>
      <c r="H10" s="129" t="s">
        <v>29</v>
      </c>
    </row>
    <row r="11" spans="1:8" ht="12.2" customHeight="1">
      <c r="A11" s="125" t="s">
        <v>35</v>
      </c>
      <c r="B11" s="126">
        <v>100</v>
      </c>
      <c r="C11" s="127">
        <v>0.4</v>
      </c>
      <c r="D11" s="127">
        <v>0.4</v>
      </c>
      <c r="E11" s="127">
        <v>9.8000000000000007</v>
      </c>
      <c r="F11" s="127">
        <v>47</v>
      </c>
      <c r="G11" s="129" t="s">
        <v>36</v>
      </c>
      <c r="H11" s="129" t="s">
        <v>29</v>
      </c>
    </row>
    <row r="12" spans="1:8" ht="12.2" customHeight="1">
      <c r="A12" s="125" t="s">
        <v>37</v>
      </c>
      <c r="B12" s="126">
        <v>40</v>
      </c>
      <c r="C12" s="127">
        <v>2.2000000000000002</v>
      </c>
      <c r="D12" s="127">
        <v>0.4</v>
      </c>
      <c r="E12" s="127">
        <v>19.8</v>
      </c>
      <c r="F12" s="127">
        <v>92</v>
      </c>
      <c r="G12" s="129" t="s">
        <v>64</v>
      </c>
      <c r="H12" s="129" t="s">
        <v>38</v>
      </c>
    </row>
    <row r="13" spans="1:8" ht="12.2" customHeight="1">
      <c r="A13" s="130" t="s">
        <v>39</v>
      </c>
      <c r="B13" s="131">
        <f>SUM(B8:B12)</f>
        <v>575</v>
      </c>
      <c r="C13" s="124">
        <f t="shared" ref="C13:F13" si="0">SUM(C8:C12)</f>
        <v>19.2</v>
      </c>
      <c r="D13" s="124">
        <f t="shared" si="0"/>
        <v>24.099999999999998</v>
      </c>
      <c r="E13" s="124">
        <f t="shared" si="0"/>
        <v>91</v>
      </c>
      <c r="F13" s="124">
        <f t="shared" si="0"/>
        <v>688.6</v>
      </c>
      <c r="G13" s="132"/>
      <c r="H13" s="132"/>
    </row>
    <row r="14" spans="1:8" ht="14.65" customHeight="1">
      <c r="A14" s="158" t="s">
        <v>40</v>
      </c>
      <c r="B14" s="158"/>
      <c r="C14" s="158"/>
      <c r="D14" s="158"/>
      <c r="E14" s="158"/>
      <c r="F14" s="158"/>
      <c r="G14" s="158"/>
      <c r="H14" s="158"/>
    </row>
    <row r="15" spans="1:8" s="138" customFormat="1" ht="12.2" customHeight="1">
      <c r="A15" s="133" t="s">
        <v>378</v>
      </c>
      <c r="B15" s="134">
        <v>100</v>
      </c>
      <c r="C15" s="135">
        <f>0.7*100/60</f>
        <v>1.1666666666666667</v>
      </c>
      <c r="D15" s="135">
        <f>0.1*100/60</f>
        <v>0.16666666666666666</v>
      </c>
      <c r="E15" s="135">
        <f>2.3*100/60</f>
        <v>3.833333333333333</v>
      </c>
      <c r="F15" s="135">
        <f>14.4*100/60</f>
        <v>24</v>
      </c>
      <c r="G15" s="137" t="s">
        <v>379</v>
      </c>
      <c r="H15" s="137" t="s">
        <v>54</v>
      </c>
    </row>
    <row r="16" spans="1:8" ht="12.2" customHeight="1">
      <c r="A16" s="125" t="s">
        <v>42</v>
      </c>
      <c r="B16" s="126">
        <v>250</v>
      </c>
      <c r="C16" s="127">
        <v>5.9</v>
      </c>
      <c r="D16" s="127">
        <v>2.6</v>
      </c>
      <c r="E16" s="127">
        <v>18.3</v>
      </c>
      <c r="F16" s="127">
        <v>149</v>
      </c>
      <c r="G16" s="129" t="s">
        <v>43</v>
      </c>
      <c r="H16" s="129" t="s">
        <v>32</v>
      </c>
    </row>
    <row r="17" spans="1:8" ht="15" customHeight="1">
      <c r="A17" s="125" t="s">
        <v>131</v>
      </c>
      <c r="B17" s="126">
        <v>180</v>
      </c>
      <c r="C17" s="127">
        <v>3.7</v>
      </c>
      <c r="D17" s="127">
        <v>4.9000000000000004</v>
      </c>
      <c r="E17" s="127">
        <v>25.1</v>
      </c>
      <c r="F17" s="127">
        <v>163.80000000000001</v>
      </c>
      <c r="G17" s="129" t="s">
        <v>45</v>
      </c>
      <c r="H17" s="129" t="s">
        <v>29</v>
      </c>
    </row>
    <row r="18" spans="1:8" ht="12.2" customHeight="1">
      <c r="A18" s="125" t="s">
        <v>46</v>
      </c>
      <c r="B18" s="126">
        <v>115</v>
      </c>
      <c r="C18" s="127">
        <v>10.6</v>
      </c>
      <c r="D18" s="127">
        <v>14.4</v>
      </c>
      <c r="E18" s="127">
        <v>8.5</v>
      </c>
      <c r="F18" s="127">
        <v>152.69999999999999</v>
      </c>
      <c r="G18" s="129" t="s">
        <v>47</v>
      </c>
      <c r="H18" s="129" t="s">
        <v>32</v>
      </c>
    </row>
    <row r="19" spans="1:8" ht="12.2" customHeight="1">
      <c r="A19" s="125" t="s">
        <v>48</v>
      </c>
      <c r="B19" s="126">
        <v>200</v>
      </c>
      <c r="C19" s="127">
        <v>0.3</v>
      </c>
      <c r="D19" s="127">
        <v>0</v>
      </c>
      <c r="E19" s="127">
        <v>26.8</v>
      </c>
      <c r="F19" s="127">
        <v>110</v>
      </c>
      <c r="G19" s="129" t="s">
        <v>49</v>
      </c>
      <c r="H19" s="129" t="s">
        <v>29</v>
      </c>
    </row>
    <row r="20" spans="1:8" ht="12.2" customHeight="1">
      <c r="A20" s="125" t="s">
        <v>50</v>
      </c>
      <c r="B20" s="126">
        <v>50</v>
      </c>
      <c r="C20" s="127">
        <v>3.8</v>
      </c>
      <c r="D20" s="127">
        <v>0.3</v>
      </c>
      <c r="E20" s="127">
        <v>25.1</v>
      </c>
      <c r="F20" s="127">
        <v>118.4</v>
      </c>
      <c r="G20" s="129" t="s">
        <v>64</v>
      </c>
      <c r="H20" s="129" t="s">
        <v>38</v>
      </c>
    </row>
    <row r="21" spans="1:8" ht="12.2" customHeight="1">
      <c r="A21" s="125" t="s">
        <v>37</v>
      </c>
      <c r="B21" s="126">
        <v>40</v>
      </c>
      <c r="C21" s="127">
        <v>2.6</v>
      </c>
      <c r="D21" s="127">
        <v>0.4</v>
      </c>
      <c r="E21" s="127">
        <v>17</v>
      </c>
      <c r="F21" s="127">
        <v>81.599999999999994</v>
      </c>
      <c r="G21" s="129" t="s">
        <v>64</v>
      </c>
      <c r="H21" s="129" t="s">
        <v>38</v>
      </c>
    </row>
    <row r="22" spans="1:8" ht="21.6" customHeight="1">
      <c r="A22" s="130" t="s">
        <v>39</v>
      </c>
      <c r="B22" s="131">
        <f>SUM(B15:B21)</f>
        <v>935</v>
      </c>
      <c r="C22" s="124">
        <f t="shared" ref="C22:F22" si="1">SUM(C15:C21)</f>
        <v>28.06666666666667</v>
      </c>
      <c r="D22" s="124">
        <f t="shared" si="1"/>
        <v>22.766666666666666</v>
      </c>
      <c r="E22" s="124">
        <f t="shared" si="1"/>
        <v>124.63333333333333</v>
      </c>
      <c r="F22" s="124">
        <f t="shared" si="1"/>
        <v>799.5</v>
      </c>
      <c r="G22" s="132"/>
      <c r="H22" s="132"/>
    </row>
    <row r="23" spans="1:8" ht="14.65" customHeight="1">
      <c r="A23" s="158" t="s">
        <v>51</v>
      </c>
      <c r="B23" s="158"/>
      <c r="C23" s="158"/>
      <c r="D23" s="158"/>
      <c r="E23" s="158"/>
      <c r="F23" s="158"/>
      <c r="G23" s="158"/>
      <c r="H23" s="158"/>
    </row>
    <row r="24" spans="1:8" ht="12.2" customHeight="1">
      <c r="A24" s="125" t="s">
        <v>356</v>
      </c>
      <c r="B24" s="126">
        <v>150</v>
      </c>
      <c r="C24" s="127">
        <v>11.5</v>
      </c>
      <c r="D24" s="127">
        <v>9.5</v>
      </c>
      <c r="E24" s="127">
        <v>8.8000000000000007</v>
      </c>
      <c r="F24" s="127">
        <v>157.6</v>
      </c>
      <c r="G24" s="129" t="s">
        <v>53</v>
      </c>
      <c r="H24" s="129" t="s">
        <v>54</v>
      </c>
    </row>
    <row r="25" spans="1:8" ht="12.2" customHeight="1">
      <c r="A25" s="125" t="s">
        <v>55</v>
      </c>
      <c r="B25" s="126">
        <v>200</v>
      </c>
      <c r="C25" s="127">
        <v>1</v>
      </c>
      <c r="D25" s="127">
        <v>0.2</v>
      </c>
      <c r="E25" s="127">
        <v>19.600000000000001</v>
      </c>
      <c r="F25" s="127">
        <v>83.4</v>
      </c>
      <c r="G25" s="129" t="s">
        <v>56</v>
      </c>
      <c r="H25" s="129" t="s">
        <v>29</v>
      </c>
    </row>
    <row r="26" spans="1:8" ht="12.2" customHeight="1">
      <c r="A26" s="125" t="s">
        <v>37</v>
      </c>
      <c r="B26" s="126">
        <v>20</v>
      </c>
      <c r="C26" s="127">
        <v>1.1000000000000001</v>
      </c>
      <c r="D26" s="127">
        <v>0.2</v>
      </c>
      <c r="E26" s="127">
        <v>9.9</v>
      </c>
      <c r="F26" s="127">
        <v>46</v>
      </c>
      <c r="G26" s="129" t="s">
        <v>64</v>
      </c>
      <c r="H26" s="129" t="s">
        <v>38</v>
      </c>
    </row>
    <row r="27" spans="1:8" ht="12.2" customHeight="1">
      <c r="A27" s="130" t="s">
        <v>39</v>
      </c>
      <c r="B27" s="139">
        <f>B24+B25+B26</f>
        <v>370</v>
      </c>
      <c r="C27" s="124">
        <f t="shared" ref="C27:F27" si="2">C24+C25+C26</f>
        <v>13.6</v>
      </c>
      <c r="D27" s="124">
        <f t="shared" si="2"/>
        <v>9.8999999999999986</v>
      </c>
      <c r="E27" s="124">
        <f t="shared" si="2"/>
        <v>38.300000000000004</v>
      </c>
      <c r="F27" s="124">
        <f t="shared" si="2"/>
        <v>287</v>
      </c>
      <c r="G27" s="132"/>
      <c r="H27" s="132"/>
    </row>
    <row r="28" spans="1:8" ht="21.6" customHeight="1">
      <c r="A28" s="157" t="s">
        <v>57</v>
      </c>
      <c r="B28" s="157"/>
      <c r="C28" s="140">
        <f>C27+C22+C13</f>
        <v>60.866666666666674</v>
      </c>
      <c r="D28" s="140">
        <f t="shared" ref="D28:F28" si="3">D27+D22+D13</f>
        <v>56.766666666666666</v>
      </c>
      <c r="E28" s="140">
        <f t="shared" si="3"/>
        <v>253.93333333333334</v>
      </c>
      <c r="F28" s="140">
        <f t="shared" si="3"/>
        <v>1775.1</v>
      </c>
      <c r="G28" s="132"/>
      <c r="H28" s="132"/>
    </row>
    <row r="29" spans="1:8" ht="28.35" customHeight="1">
      <c r="A29" s="160" t="s">
        <v>59</v>
      </c>
      <c r="B29" s="160"/>
      <c r="C29" s="160"/>
      <c r="D29" s="160"/>
      <c r="E29" s="160"/>
      <c r="F29" s="160"/>
      <c r="G29" s="160"/>
      <c r="H29" s="160"/>
    </row>
    <row r="30" spans="1:8" ht="13.35" customHeight="1">
      <c r="A30" s="162" t="s">
        <v>1</v>
      </c>
      <c r="B30" s="159" t="s">
        <v>2</v>
      </c>
      <c r="C30" s="161" t="s">
        <v>3</v>
      </c>
      <c r="D30" s="161"/>
      <c r="E30" s="161"/>
      <c r="F30" s="163" t="s">
        <v>4</v>
      </c>
      <c r="G30" s="159" t="s">
        <v>7</v>
      </c>
      <c r="H30" s="159" t="s">
        <v>8</v>
      </c>
    </row>
    <row r="31" spans="1:8" ht="26.65" customHeight="1">
      <c r="A31" s="162"/>
      <c r="B31" s="159"/>
      <c r="C31" s="124" t="s">
        <v>9</v>
      </c>
      <c r="D31" s="124" t="s">
        <v>10</v>
      </c>
      <c r="E31" s="124" t="s">
        <v>11</v>
      </c>
      <c r="F31" s="163"/>
      <c r="G31" s="159"/>
      <c r="H31" s="159"/>
    </row>
    <row r="32" spans="1:8" ht="14.65" customHeight="1">
      <c r="A32" s="158" t="s">
        <v>26</v>
      </c>
      <c r="B32" s="158"/>
      <c r="C32" s="158"/>
      <c r="D32" s="158"/>
      <c r="E32" s="158"/>
      <c r="F32" s="158"/>
      <c r="G32" s="158"/>
      <c r="H32" s="158"/>
    </row>
    <row r="33" spans="1:8" s="138" customFormat="1" ht="12.2" customHeight="1">
      <c r="A33" s="133" t="s">
        <v>380</v>
      </c>
      <c r="B33" s="134">
        <v>100</v>
      </c>
      <c r="C33" s="135">
        <f>0.5*100/60</f>
        <v>0.83333333333333337</v>
      </c>
      <c r="D33" s="135">
        <f>0.1*100/60</f>
        <v>0.16666666666666666</v>
      </c>
      <c r="E33" s="135">
        <f>1.5*100/60</f>
        <v>2.5</v>
      </c>
      <c r="F33" s="135">
        <f>8.4*100/60</f>
        <v>14</v>
      </c>
      <c r="G33" s="137" t="s">
        <v>379</v>
      </c>
      <c r="H33" s="137" t="s">
        <v>54</v>
      </c>
    </row>
    <row r="34" spans="1:8" ht="12.2" customHeight="1">
      <c r="A34" s="125" t="s">
        <v>60</v>
      </c>
      <c r="B34" s="126">
        <v>200</v>
      </c>
      <c r="C34" s="127">
        <v>13.8</v>
      </c>
      <c r="D34" s="127">
        <v>22.3</v>
      </c>
      <c r="E34" s="127">
        <v>20</v>
      </c>
      <c r="F34" s="127">
        <v>384</v>
      </c>
      <c r="G34" s="129" t="s">
        <v>61</v>
      </c>
      <c r="H34" s="129" t="s">
        <v>62</v>
      </c>
    </row>
    <row r="35" spans="1:8" ht="12.2" customHeight="1">
      <c r="A35" s="125" t="s">
        <v>63</v>
      </c>
      <c r="B35" s="126">
        <v>200</v>
      </c>
      <c r="C35" s="127">
        <v>1.4</v>
      </c>
      <c r="D35" s="127">
        <v>0.4</v>
      </c>
      <c r="E35" s="127">
        <v>22.1</v>
      </c>
      <c r="F35" s="127">
        <v>98.9</v>
      </c>
      <c r="G35" s="129" t="s">
        <v>56</v>
      </c>
      <c r="H35" s="129" t="s">
        <v>29</v>
      </c>
    </row>
    <row r="36" spans="1:8" ht="12.2" customHeight="1">
      <c r="A36" s="125" t="s">
        <v>50</v>
      </c>
      <c r="B36" s="126">
        <v>40</v>
      </c>
      <c r="C36" s="127">
        <v>3.1</v>
      </c>
      <c r="D36" s="127">
        <v>0.2</v>
      </c>
      <c r="E36" s="127">
        <v>20.100000000000001</v>
      </c>
      <c r="F36" s="127">
        <v>94.7</v>
      </c>
      <c r="G36" s="129" t="s">
        <v>64</v>
      </c>
      <c r="H36" s="129" t="s">
        <v>38</v>
      </c>
    </row>
    <row r="37" spans="1:8" ht="12.2" customHeight="1">
      <c r="A37" s="125" t="s">
        <v>37</v>
      </c>
      <c r="B37" s="126">
        <v>30</v>
      </c>
      <c r="C37" s="127">
        <v>2</v>
      </c>
      <c r="D37" s="127">
        <v>0.3</v>
      </c>
      <c r="E37" s="127">
        <v>12.7</v>
      </c>
      <c r="F37" s="127">
        <v>61.2</v>
      </c>
      <c r="G37" s="129" t="s">
        <v>64</v>
      </c>
      <c r="H37" s="129" t="s">
        <v>38</v>
      </c>
    </row>
    <row r="38" spans="1:8" ht="21.6" customHeight="1">
      <c r="A38" s="130" t="s">
        <v>39</v>
      </c>
      <c r="B38" s="131">
        <f>SUM(B33:B37)</f>
        <v>570</v>
      </c>
      <c r="C38" s="124">
        <f t="shared" ref="C38:F38" si="4">SUM(C33:C37)</f>
        <v>21.133333333333336</v>
      </c>
      <c r="D38" s="124">
        <f t="shared" si="4"/>
        <v>23.366666666666667</v>
      </c>
      <c r="E38" s="124">
        <f t="shared" si="4"/>
        <v>77.400000000000006</v>
      </c>
      <c r="F38" s="124">
        <f t="shared" si="4"/>
        <v>652.80000000000007</v>
      </c>
      <c r="G38" s="132"/>
      <c r="H38" s="132"/>
    </row>
    <row r="39" spans="1:8" ht="14.65" customHeight="1">
      <c r="A39" s="158" t="s">
        <v>40</v>
      </c>
      <c r="B39" s="158"/>
      <c r="C39" s="158"/>
      <c r="D39" s="158"/>
      <c r="E39" s="158"/>
      <c r="F39" s="158"/>
      <c r="G39" s="158"/>
      <c r="H39" s="158"/>
    </row>
    <row r="40" spans="1:8" s="138" customFormat="1" ht="12.2" customHeight="1">
      <c r="A40" s="133" t="s">
        <v>383</v>
      </c>
      <c r="B40" s="134">
        <v>100</v>
      </c>
      <c r="C40" s="135">
        <f>0.7*100/60</f>
        <v>1.1666666666666667</v>
      </c>
      <c r="D40" s="135">
        <f>0.1*100/60</f>
        <v>0.16666666666666666</v>
      </c>
      <c r="E40" s="135">
        <f>2.3*100/60</f>
        <v>3.833333333333333</v>
      </c>
      <c r="F40" s="135">
        <f>14.4*100/60</f>
        <v>24</v>
      </c>
      <c r="G40" s="137" t="s">
        <v>379</v>
      </c>
      <c r="H40" s="137" t="s">
        <v>54</v>
      </c>
    </row>
    <row r="41" spans="1:8" ht="12.2" customHeight="1">
      <c r="A41" s="125" t="s">
        <v>65</v>
      </c>
      <c r="B41" s="126">
        <v>250</v>
      </c>
      <c r="C41" s="127">
        <v>3.8</v>
      </c>
      <c r="D41" s="127">
        <v>5.9</v>
      </c>
      <c r="E41" s="127">
        <v>15.5</v>
      </c>
      <c r="F41" s="127">
        <v>134</v>
      </c>
      <c r="G41" s="129" t="s">
        <v>66</v>
      </c>
      <c r="H41" s="129" t="s">
        <v>29</v>
      </c>
    </row>
    <row r="42" spans="1:8" ht="12.2" customHeight="1">
      <c r="A42" s="125" t="s">
        <v>67</v>
      </c>
      <c r="B42" s="126">
        <v>200</v>
      </c>
      <c r="C42" s="127">
        <v>13.1</v>
      </c>
      <c r="D42" s="127">
        <v>20.2</v>
      </c>
      <c r="E42" s="127">
        <v>41.8</v>
      </c>
      <c r="F42" s="127">
        <v>438.9</v>
      </c>
      <c r="G42" s="129" t="s">
        <v>68</v>
      </c>
      <c r="H42" s="129" t="s">
        <v>29</v>
      </c>
    </row>
    <row r="43" spans="1:8" ht="12.2" customHeight="1">
      <c r="A43" s="125" t="s">
        <v>69</v>
      </c>
      <c r="B43" s="126">
        <v>180</v>
      </c>
      <c r="C43" s="127">
        <f>6.4*180/220</f>
        <v>5.2363636363636363</v>
      </c>
      <c r="D43" s="127">
        <f>5.5*180/220</f>
        <v>4.5</v>
      </c>
      <c r="E43" s="127">
        <f>8.8*180/220</f>
        <v>7.2000000000000011</v>
      </c>
      <c r="F43" s="127">
        <f>116.6*180/220</f>
        <v>95.4</v>
      </c>
      <c r="G43" s="129" t="s">
        <v>70</v>
      </c>
      <c r="H43" s="129" t="s">
        <v>29</v>
      </c>
    </row>
    <row r="44" spans="1:8" ht="12.2" customHeight="1">
      <c r="A44" s="125" t="s">
        <v>50</v>
      </c>
      <c r="B44" s="126">
        <v>50</v>
      </c>
      <c r="C44" s="127">
        <v>3.8</v>
      </c>
      <c r="D44" s="127">
        <v>0.3</v>
      </c>
      <c r="E44" s="127">
        <v>25.1</v>
      </c>
      <c r="F44" s="127">
        <v>118.4</v>
      </c>
      <c r="G44" s="129" t="s">
        <v>64</v>
      </c>
      <c r="H44" s="129" t="s">
        <v>38</v>
      </c>
    </row>
    <row r="45" spans="1:8" ht="12.2" customHeight="1">
      <c r="A45" s="125" t="s">
        <v>37</v>
      </c>
      <c r="B45" s="126">
        <v>50</v>
      </c>
      <c r="C45" s="127">
        <v>3.3</v>
      </c>
      <c r="D45" s="127">
        <v>0.4</v>
      </c>
      <c r="E45" s="127">
        <v>21.2</v>
      </c>
      <c r="F45" s="127">
        <v>102</v>
      </c>
      <c r="G45" s="129" t="s">
        <v>64</v>
      </c>
      <c r="H45" s="129" t="s">
        <v>38</v>
      </c>
    </row>
    <row r="46" spans="1:8" ht="21.6" customHeight="1">
      <c r="A46" s="130" t="s">
        <v>39</v>
      </c>
      <c r="B46" s="131">
        <f>SUM(B40:B45)</f>
        <v>830</v>
      </c>
      <c r="C46" s="124">
        <f t="shared" ref="C46:F46" si="5">SUM(C40:C45)</f>
        <v>30.403030303030306</v>
      </c>
      <c r="D46" s="124">
        <f t="shared" si="5"/>
        <v>31.466666666666665</v>
      </c>
      <c r="E46" s="124">
        <f t="shared" si="5"/>
        <v>114.63333333333334</v>
      </c>
      <c r="F46" s="124">
        <f t="shared" si="5"/>
        <v>912.69999999999993</v>
      </c>
      <c r="G46" s="132"/>
      <c r="H46" s="132"/>
    </row>
    <row r="47" spans="1:8" ht="14.65" customHeight="1">
      <c r="A47" s="158" t="s">
        <v>51</v>
      </c>
      <c r="B47" s="158"/>
      <c r="C47" s="158"/>
      <c r="D47" s="158"/>
      <c r="E47" s="158"/>
      <c r="F47" s="158"/>
      <c r="G47" s="158"/>
      <c r="H47" s="158"/>
    </row>
    <row r="48" spans="1:8" ht="12.2" customHeight="1">
      <c r="A48" s="125" t="s">
        <v>71</v>
      </c>
      <c r="B48" s="126">
        <v>200</v>
      </c>
      <c r="C48" s="127">
        <v>7.9</v>
      </c>
      <c r="D48" s="127">
        <v>13.6</v>
      </c>
      <c r="E48" s="127">
        <v>35.6</v>
      </c>
      <c r="F48" s="127">
        <v>311.89999999999998</v>
      </c>
      <c r="G48" s="129" t="s">
        <v>72</v>
      </c>
      <c r="H48" s="129" t="s">
        <v>62</v>
      </c>
    </row>
    <row r="49" spans="1:8" ht="12.2" customHeight="1">
      <c r="A49" s="125" t="s">
        <v>73</v>
      </c>
      <c r="B49" s="126">
        <v>180</v>
      </c>
      <c r="C49" s="127">
        <v>0.2</v>
      </c>
      <c r="D49" s="127">
        <v>0</v>
      </c>
      <c r="E49" s="127">
        <v>7.5</v>
      </c>
      <c r="F49" s="127">
        <v>32.1</v>
      </c>
      <c r="G49" s="129" t="s">
        <v>74</v>
      </c>
      <c r="H49" s="129" t="s">
        <v>29</v>
      </c>
    </row>
    <row r="50" spans="1:8" ht="12.2" customHeight="1">
      <c r="A50" s="125" t="s">
        <v>37</v>
      </c>
      <c r="B50" s="126">
        <v>20</v>
      </c>
      <c r="C50" s="127">
        <v>1.1000000000000001</v>
      </c>
      <c r="D50" s="127">
        <v>0.2</v>
      </c>
      <c r="E50" s="127">
        <v>9.9</v>
      </c>
      <c r="F50" s="127">
        <v>46</v>
      </c>
      <c r="G50" s="129" t="s">
        <v>64</v>
      </c>
      <c r="H50" s="129" t="s">
        <v>38</v>
      </c>
    </row>
    <row r="51" spans="1:8" ht="12.2" customHeight="1">
      <c r="A51" s="130" t="s">
        <v>39</v>
      </c>
      <c r="B51" s="131">
        <f>SUM(B48:B50)</f>
        <v>400</v>
      </c>
      <c r="C51" s="124">
        <f t="shared" ref="C51:F51" si="6">SUM(C48:C50)</f>
        <v>9.1999999999999993</v>
      </c>
      <c r="D51" s="124">
        <f t="shared" si="6"/>
        <v>13.799999999999999</v>
      </c>
      <c r="E51" s="124">
        <f t="shared" si="6"/>
        <v>53</v>
      </c>
      <c r="F51" s="124">
        <f t="shared" si="6"/>
        <v>390</v>
      </c>
      <c r="G51" s="132"/>
      <c r="H51" s="132"/>
    </row>
    <row r="52" spans="1:8" ht="21.6" customHeight="1">
      <c r="A52" s="157" t="s">
        <v>57</v>
      </c>
      <c r="B52" s="157"/>
      <c r="C52" s="140">
        <f>C51+C46+C38</f>
        <v>60.736363636363649</v>
      </c>
      <c r="D52" s="140">
        <f t="shared" ref="D52:F52" si="7">D51+D46+D38</f>
        <v>68.633333333333326</v>
      </c>
      <c r="E52" s="140">
        <f t="shared" si="7"/>
        <v>245.03333333333333</v>
      </c>
      <c r="F52" s="140">
        <f t="shared" si="7"/>
        <v>1955.5</v>
      </c>
      <c r="G52" s="132"/>
      <c r="H52" s="132"/>
    </row>
    <row r="53" spans="1:8" ht="1.1499999999999999" customHeight="1"/>
    <row r="54" spans="1:8" ht="28.35" customHeight="1">
      <c r="A54" s="160" t="s">
        <v>75</v>
      </c>
      <c r="B54" s="160"/>
      <c r="C54" s="160"/>
      <c r="D54" s="160"/>
      <c r="E54" s="160"/>
      <c r="F54" s="160"/>
      <c r="G54" s="160"/>
      <c r="H54" s="160"/>
    </row>
    <row r="55" spans="1:8" ht="13.35" customHeight="1">
      <c r="A55" s="162" t="s">
        <v>1</v>
      </c>
      <c r="B55" s="159" t="s">
        <v>2</v>
      </c>
      <c r="C55" s="161" t="s">
        <v>3</v>
      </c>
      <c r="D55" s="161"/>
      <c r="E55" s="161"/>
      <c r="F55" s="163" t="s">
        <v>4</v>
      </c>
      <c r="G55" s="159" t="s">
        <v>7</v>
      </c>
      <c r="H55" s="159" t="s">
        <v>8</v>
      </c>
    </row>
    <row r="56" spans="1:8" ht="26.65" customHeight="1">
      <c r="A56" s="162"/>
      <c r="B56" s="159"/>
      <c r="C56" s="124" t="s">
        <v>9</v>
      </c>
      <c r="D56" s="124" t="s">
        <v>10</v>
      </c>
      <c r="E56" s="124" t="s">
        <v>11</v>
      </c>
      <c r="F56" s="163"/>
      <c r="G56" s="159"/>
      <c r="H56" s="159"/>
    </row>
    <row r="57" spans="1:8" ht="14.65" customHeight="1">
      <c r="A57" s="158" t="s">
        <v>26</v>
      </c>
      <c r="B57" s="158"/>
      <c r="C57" s="158"/>
      <c r="D57" s="158"/>
      <c r="E57" s="158"/>
      <c r="F57" s="158"/>
      <c r="G57" s="158"/>
      <c r="H57" s="158"/>
    </row>
    <row r="58" spans="1:8" s="138" customFormat="1" ht="12.2" customHeight="1">
      <c r="A58" s="133" t="s">
        <v>384</v>
      </c>
      <c r="B58" s="134">
        <v>100</v>
      </c>
      <c r="C58" s="135">
        <f>0.5*100/60</f>
        <v>0.83333333333333337</v>
      </c>
      <c r="D58" s="135">
        <f>0.1*100/60</f>
        <v>0.16666666666666666</v>
      </c>
      <c r="E58" s="135">
        <f>1.5*100/60</f>
        <v>2.5</v>
      </c>
      <c r="F58" s="135">
        <f>8.4*100/60</f>
        <v>14</v>
      </c>
      <c r="G58" s="137" t="s">
        <v>379</v>
      </c>
      <c r="H58" s="137" t="s">
        <v>54</v>
      </c>
    </row>
    <row r="59" spans="1:8" s="119" customFormat="1" ht="12.2" customHeight="1">
      <c r="A59" s="141" t="s">
        <v>371</v>
      </c>
      <c r="B59" s="142">
        <v>180</v>
      </c>
      <c r="C59" s="143">
        <v>5.7</v>
      </c>
      <c r="D59" s="143">
        <f>5.3*180/150</f>
        <v>6.36</v>
      </c>
      <c r="E59" s="143">
        <v>23.4</v>
      </c>
      <c r="F59" s="143">
        <v>221.9</v>
      </c>
      <c r="G59" s="144">
        <v>313</v>
      </c>
      <c r="H59" s="144">
        <v>2017</v>
      </c>
    </row>
    <row r="60" spans="1:8" s="119" customFormat="1" ht="12.2" customHeight="1">
      <c r="A60" s="141" t="s">
        <v>372</v>
      </c>
      <c r="B60" s="142">
        <v>120</v>
      </c>
      <c r="C60" s="143">
        <v>12.8</v>
      </c>
      <c r="D60" s="143">
        <v>11.6</v>
      </c>
      <c r="E60" s="143">
        <v>18.3</v>
      </c>
      <c r="F60" s="143">
        <v>195.1</v>
      </c>
      <c r="G60" s="144">
        <v>255</v>
      </c>
      <c r="H60" s="144">
        <v>2017</v>
      </c>
    </row>
    <row r="61" spans="1:8" ht="12.2" customHeight="1">
      <c r="A61" s="125" t="s">
        <v>78</v>
      </c>
      <c r="B61" s="126">
        <v>200</v>
      </c>
      <c r="C61" s="127">
        <v>0</v>
      </c>
      <c r="D61" s="127">
        <v>0</v>
      </c>
      <c r="E61" s="127">
        <v>7.7</v>
      </c>
      <c r="F61" s="127">
        <v>31</v>
      </c>
      <c r="G61" s="129" t="s">
        <v>79</v>
      </c>
      <c r="H61" s="129" t="s">
        <v>29</v>
      </c>
    </row>
    <row r="62" spans="1:8" ht="12.2" customHeight="1">
      <c r="A62" s="125" t="s">
        <v>50</v>
      </c>
      <c r="B62" s="126">
        <v>20</v>
      </c>
      <c r="C62" s="127">
        <v>1.5</v>
      </c>
      <c r="D62" s="127">
        <v>0.1</v>
      </c>
      <c r="E62" s="127">
        <v>10</v>
      </c>
      <c r="F62" s="127">
        <v>47.4</v>
      </c>
      <c r="G62" s="129" t="s">
        <v>64</v>
      </c>
      <c r="H62" s="129" t="s">
        <v>38</v>
      </c>
    </row>
    <row r="63" spans="1:8" ht="12.2" customHeight="1">
      <c r="A63" s="125" t="s">
        <v>37</v>
      </c>
      <c r="B63" s="126">
        <v>30</v>
      </c>
      <c r="C63" s="127">
        <v>2</v>
      </c>
      <c r="D63" s="127">
        <v>0.3</v>
      </c>
      <c r="E63" s="127">
        <v>12.7</v>
      </c>
      <c r="F63" s="127">
        <v>61.2</v>
      </c>
      <c r="G63" s="129" t="s">
        <v>64</v>
      </c>
      <c r="H63" s="129" t="s">
        <v>32</v>
      </c>
    </row>
    <row r="64" spans="1:8" ht="21.6" customHeight="1">
      <c r="A64" s="130" t="s">
        <v>39</v>
      </c>
      <c r="B64" s="131">
        <f>SUM(B58:B63)</f>
        <v>650</v>
      </c>
      <c r="C64" s="124">
        <f t="shared" ref="C64:F64" si="8">SUM(C58:C63)</f>
        <v>22.833333333333336</v>
      </c>
      <c r="D64" s="124">
        <f t="shared" si="8"/>
        <v>18.526666666666667</v>
      </c>
      <c r="E64" s="124">
        <f t="shared" si="8"/>
        <v>74.600000000000009</v>
      </c>
      <c r="F64" s="124">
        <f t="shared" si="8"/>
        <v>570.6</v>
      </c>
      <c r="G64" s="132"/>
      <c r="H64" s="132"/>
    </row>
    <row r="65" spans="1:8" ht="14.65" customHeight="1">
      <c r="A65" s="158" t="s">
        <v>40</v>
      </c>
      <c r="B65" s="158"/>
      <c r="C65" s="158"/>
      <c r="D65" s="158"/>
      <c r="E65" s="158"/>
      <c r="F65" s="158"/>
      <c r="G65" s="158"/>
      <c r="H65" s="158"/>
    </row>
    <row r="66" spans="1:8" ht="12.2" customHeight="1">
      <c r="A66" s="125" t="s">
        <v>80</v>
      </c>
      <c r="B66" s="126">
        <v>120</v>
      </c>
      <c r="C66" s="127">
        <v>0.5</v>
      </c>
      <c r="D66" s="127">
        <v>0.5</v>
      </c>
      <c r="E66" s="127">
        <v>11.8</v>
      </c>
      <c r="F66" s="127">
        <v>56.4</v>
      </c>
      <c r="G66" s="129" t="s">
        <v>36</v>
      </c>
      <c r="H66" s="129" t="s">
        <v>29</v>
      </c>
    </row>
    <row r="67" spans="1:8" ht="12.2" customHeight="1">
      <c r="A67" s="125" t="s">
        <v>81</v>
      </c>
      <c r="B67" s="126">
        <v>250</v>
      </c>
      <c r="C67" s="127">
        <v>1.8</v>
      </c>
      <c r="D67" s="127">
        <v>4.0999999999999996</v>
      </c>
      <c r="E67" s="127">
        <v>10</v>
      </c>
      <c r="F67" s="127">
        <v>93.1</v>
      </c>
      <c r="G67" s="129" t="s">
        <v>82</v>
      </c>
      <c r="H67" s="129" t="s">
        <v>29</v>
      </c>
    </row>
    <row r="68" spans="1:8" ht="12.2" customHeight="1">
      <c r="A68" s="125" t="s">
        <v>83</v>
      </c>
      <c r="B68" s="126">
        <v>180</v>
      </c>
      <c r="C68" s="127">
        <v>3.4</v>
      </c>
      <c r="D68" s="127">
        <v>11</v>
      </c>
      <c r="E68" s="127">
        <v>18.8</v>
      </c>
      <c r="F68" s="127">
        <v>195.5</v>
      </c>
      <c r="G68" s="129" t="s">
        <v>84</v>
      </c>
      <c r="H68" s="129" t="s">
        <v>54</v>
      </c>
    </row>
    <row r="69" spans="1:8" ht="12.2" customHeight="1">
      <c r="A69" s="125" t="s">
        <v>85</v>
      </c>
      <c r="B69" s="126">
        <v>105</v>
      </c>
      <c r="C69" s="127">
        <v>8.1</v>
      </c>
      <c r="D69" s="127">
        <v>10.050000000000001</v>
      </c>
      <c r="E69" s="127">
        <v>11.3</v>
      </c>
      <c r="F69" s="127">
        <v>122.3</v>
      </c>
      <c r="G69" s="129" t="s">
        <v>86</v>
      </c>
      <c r="H69" s="129" t="s">
        <v>29</v>
      </c>
    </row>
    <row r="70" spans="1:8" ht="12.2" customHeight="1">
      <c r="A70" s="125" t="s">
        <v>87</v>
      </c>
      <c r="B70" s="126">
        <v>200</v>
      </c>
      <c r="C70" s="127">
        <v>0.6</v>
      </c>
      <c r="D70" s="127">
        <v>0.4</v>
      </c>
      <c r="E70" s="127">
        <v>31.6</v>
      </c>
      <c r="F70" s="127">
        <v>135.80000000000001</v>
      </c>
      <c r="G70" s="129" t="s">
        <v>56</v>
      </c>
      <c r="H70" s="129" t="s">
        <v>29</v>
      </c>
    </row>
    <row r="71" spans="1:8" ht="12.2" customHeight="1">
      <c r="A71" s="125" t="s">
        <v>50</v>
      </c>
      <c r="B71" s="126">
        <v>50</v>
      </c>
      <c r="C71" s="127">
        <v>3.8</v>
      </c>
      <c r="D71" s="127">
        <v>0.3</v>
      </c>
      <c r="E71" s="127">
        <v>25.1</v>
      </c>
      <c r="F71" s="127">
        <v>118.4</v>
      </c>
      <c r="G71" s="129" t="s">
        <v>64</v>
      </c>
      <c r="H71" s="129" t="s">
        <v>38</v>
      </c>
    </row>
    <row r="72" spans="1:8" ht="12.2" customHeight="1">
      <c r="A72" s="125" t="s">
        <v>357</v>
      </c>
      <c r="B72" s="126">
        <v>200</v>
      </c>
      <c r="C72" s="127">
        <v>5.6</v>
      </c>
      <c r="D72" s="127">
        <v>4.9000000000000004</v>
      </c>
      <c r="E72" s="127">
        <v>9.3000000000000007</v>
      </c>
      <c r="F72" s="127">
        <v>104.8</v>
      </c>
      <c r="G72" s="129" t="s">
        <v>64</v>
      </c>
      <c r="H72" s="129" t="s">
        <v>77</v>
      </c>
    </row>
    <row r="73" spans="1:8" ht="21.6" customHeight="1">
      <c r="A73" s="130" t="s">
        <v>39</v>
      </c>
      <c r="B73" s="131">
        <f>SUM(B66:B72)</f>
        <v>1105</v>
      </c>
      <c r="C73" s="124">
        <f t="shared" ref="C73:F73" si="9">SUM(C66:C72)</f>
        <v>23.799999999999997</v>
      </c>
      <c r="D73" s="124">
        <f t="shared" si="9"/>
        <v>31.25</v>
      </c>
      <c r="E73" s="124">
        <f t="shared" si="9"/>
        <v>117.89999999999999</v>
      </c>
      <c r="F73" s="124">
        <f t="shared" si="9"/>
        <v>826.3</v>
      </c>
      <c r="G73" s="132"/>
      <c r="H73" s="132"/>
    </row>
    <row r="74" spans="1:8" ht="14.65" customHeight="1">
      <c r="A74" s="158" t="s">
        <v>51</v>
      </c>
      <c r="B74" s="158"/>
      <c r="C74" s="158"/>
      <c r="D74" s="158"/>
      <c r="E74" s="158"/>
      <c r="F74" s="158"/>
      <c r="G74" s="158"/>
      <c r="H74" s="158"/>
    </row>
    <row r="75" spans="1:8" ht="12.2" customHeight="1">
      <c r="A75" s="125" t="s">
        <v>89</v>
      </c>
      <c r="B75" s="126">
        <v>170</v>
      </c>
      <c r="C75" s="127">
        <v>13</v>
      </c>
      <c r="D75" s="127">
        <v>13.2</v>
      </c>
      <c r="E75" s="127">
        <v>37.9</v>
      </c>
      <c r="F75" s="127">
        <v>321.7</v>
      </c>
      <c r="G75" s="129" t="s">
        <v>90</v>
      </c>
      <c r="H75" s="129" t="s">
        <v>29</v>
      </c>
    </row>
    <row r="76" spans="1:8" ht="12.2" customHeight="1">
      <c r="A76" s="125" t="s">
        <v>33</v>
      </c>
      <c r="B76" s="126">
        <v>180</v>
      </c>
      <c r="C76" s="127">
        <v>3</v>
      </c>
      <c r="D76" s="127">
        <v>2.2000000000000002</v>
      </c>
      <c r="E76" s="127">
        <v>15.2</v>
      </c>
      <c r="F76" s="127">
        <v>93.1</v>
      </c>
      <c r="G76" s="129" t="s">
        <v>34</v>
      </c>
      <c r="H76" s="129" t="s">
        <v>29</v>
      </c>
    </row>
    <row r="77" spans="1:8" ht="12.2" customHeight="1">
      <c r="A77" s="130" t="s">
        <v>39</v>
      </c>
      <c r="B77" s="131">
        <f>B75+B76</f>
        <v>350</v>
      </c>
      <c r="C77" s="124">
        <f t="shared" ref="C77:F77" si="10">C75+C76</f>
        <v>16</v>
      </c>
      <c r="D77" s="124">
        <f t="shared" si="10"/>
        <v>15.399999999999999</v>
      </c>
      <c r="E77" s="124">
        <f t="shared" si="10"/>
        <v>53.099999999999994</v>
      </c>
      <c r="F77" s="124">
        <f t="shared" si="10"/>
        <v>414.79999999999995</v>
      </c>
      <c r="G77" s="132"/>
      <c r="H77" s="132"/>
    </row>
    <row r="78" spans="1:8" ht="21.6" customHeight="1">
      <c r="A78" s="157" t="s">
        <v>57</v>
      </c>
      <c r="B78" s="157"/>
      <c r="C78" s="140">
        <f>C77+C73+C64</f>
        <v>62.633333333333333</v>
      </c>
      <c r="D78" s="140">
        <f t="shared" ref="D78:F78" si="11">D77+D73+D64</f>
        <v>65.176666666666662</v>
      </c>
      <c r="E78" s="140">
        <f t="shared" si="11"/>
        <v>245.60000000000002</v>
      </c>
      <c r="F78" s="140">
        <f t="shared" si="11"/>
        <v>1811.6999999999998</v>
      </c>
      <c r="G78" s="132"/>
      <c r="H78" s="132"/>
    </row>
    <row r="79" spans="1:8" ht="1.1499999999999999" customHeight="1"/>
    <row r="80" spans="1:8" ht="28.35" customHeight="1">
      <c r="A80" s="160" t="s">
        <v>91</v>
      </c>
      <c r="B80" s="160"/>
      <c r="C80" s="160"/>
      <c r="D80" s="160"/>
      <c r="E80" s="160"/>
      <c r="F80" s="160"/>
      <c r="G80" s="160"/>
      <c r="H80" s="160"/>
    </row>
    <row r="81" spans="1:8" ht="13.35" customHeight="1">
      <c r="A81" s="162" t="s">
        <v>1</v>
      </c>
      <c r="B81" s="159" t="s">
        <v>2</v>
      </c>
      <c r="C81" s="161" t="s">
        <v>3</v>
      </c>
      <c r="D81" s="161"/>
      <c r="E81" s="161"/>
      <c r="F81" s="163" t="s">
        <v>4</v>
      </c>
      <c r="G81" s="159" t="s">
        <v>7</v>
      </c>
      <c r="H81" s="159" t="s">
        <v>8</v>
      </c>
    </row>
    <row r="82" spans="1:8" ht="26.65" customHeight="1">
      <c r="A82" s="162"/>
      <c r="B82" s="159"/>
      <c r="C82" s="124" t="s">
        <v>9</v>
      </c>
      <c r="D82" s="124" t="s">
        <v>10</v>
      </c>
      <c r="E82" s="124" t="s">
        <v>11</v>
      </c>
      <c r="F82" s="163"/>
      <c r="G82" s="159"/>
      <c r="H82" s="159"/>
    </row>
    <row r="83" spans="1:8" ht="14.65" customHeight="1">
      <c r="A83" s="158" t="s">
        <v>26</v>
      </c>
      <c r="B83" s="158"/>
      <c r="C83" s="158"/>
      <c r="D83" s="158"/>
      <c r="E83" s="158"/>
      <c r="F83" s="158"/>
      <c r="G83" s="158"/>
      <c r="H83" s="158"/>
    </row>
    <row r="84" spans="1:8" ht="12.2" customHeight="1">
      <c r="A84" s="125" t="s">
        <v>350</v>
      </c>
      <c r="B84" s="126">
        <v>100</v>
      </c>
      <c r="C84" s="127">
        <v>0.8</v>
      </c>
      <c r="D84" s="127">
        <v>0.2</v>
      </c>
      <c r="E84" s="127">
        <v>7.5</v>
      </c>
      <c r="F84" s="127">
        <v>38</v>
      </c>
      <c r="G84" s="129" t="s">
        <v>76</v>
      </c>
      <c r="H84" s="129" t="s">
        <v>77</v>
      </c>
    </row>
    <row r="85" spans="1:8" ht="12.2" customHeight="1">
      <c r="A85" s="125" t="s">
        <v>352</v>
      </c>
      <c r="B85" s="126">
        <v>200</v>
      </c>
      <c r="C85" s="127">
        <v>13.8</v>
      </c>
      <c r="D85" s="127">
        <v>17.100000000000001</v>
      </c>
      <c r="E85" s="127">
        <v>52.1</v>
      </c>
      <c r="F85" s="127">
        <v>376.4</v>
      </c>
      <c r="G85" s="129" t="s">
        <v>112</v>
      </c>
      <c r="H85" s="129" t="s">
        <v>62</v>
      </c>
    </row>
    <row r="86" spans="1:8" ht="12.2" customHeight="1">
      <c r="A86" s="125" t="s">
        <v>358</v>
      </c>
      <c r="B86" s="126">
        <v>200</v>
      </c>
      <c r="C86" s="127">
        <v>5.8</v>
      </c>
      <c r="D86" s="127">
        <v>5</v>
      </c>
      <c r="E86" s="127">
        <v>8</v>
      </c>
      <c r="F86" s="127">
        <v>106</v>
      </c>
      <c r="G86" s="129" t="s">
        <v>70</v>
      </c>
      <c r="H86" s="129" t="s">
        <v>29</v>
      </c>
    </row>
    <row r="87" spans="1:8" ht="12.2" customHeight="1">
      <c r="A87" s="125" t="s">
        <v>50</v>
      </c>
      <c r="B87" s="126">
        <v>30</v>
      </c>
      <c r="C87" s="127">
        <v>2.2999999999999998</v>
      </c>
      <c r="D87" s="127">
        <v>0.2</v>
      </c>
      <c r="E87" s="127">
        <v>15.1</v>
      </c>
      <c r="F87" s="127">
        <v>71</v>
      </c>
      <c r="G87" s="129" t="s">
        <v>64</v>
      </c>
      <c r="H87" s="129" t="s">
        <v>38</v>
      </c>
    </row>
    <row r="88" spans="1:8" ht="12.2" customHeight="1">
      <c r="A88" s="125" t="s">
        <v>37</v>
      </c>
      <c r="B88" s="126">
        <v>30</v>
      </c>
      <c r="C88" s="127">
        <v>2</v>
      </c>
      <c r="D88" s="127">
        <v>0.3</v>
      </c>
      <c r="E88" s="127">
        <v>12.7</v>
      </c>
      <c r="F88" s="127">
        <v>61.2</v>
      </c>
      <c r="G88" s="129" t="s">
        <v>64</v>
      </c>
      <c r="H88" s="129" t="s">
        <v>38</v>
      </c>
    </row>
    <row r="89" spans="1:8" ht="12.2" customHeight="1">
      <c r="A89" s="130" t="s">
        <v>39</v>
      </c>
      <c r="B89" s="131">
        <f>SUM(B84:B88)</f>
        <v>560</v>
      </c>
      <c r="C89" s="124">
        <f t="shared" ref="C89:F89" si="12">SUM(C84:C88)</f>
        <v>24.700000000000003</v>
      </c>
      <c r="D89" s="124">
        <f t="shared" si="12"/>
        <v>22.8</v>
      </c>
      <c r="E89" s="124">
        <f t="shared" si="12"/>
        <v>95.399999999999991</v>
      </c>
      <c r="F89" s="124">
        <f t="shared" si="12"/>
        <v>652.6</v>
      </c>
      <c r="G89" s="132"/>
      <c r="H89" s="132"/>
    </row>
    <row r="90" spans="1:8" ht="14.65" customHeight="1">
      <c r="A90" s="158" t="s">
        <v>40</v>
      </c>
      <c r="B90" s="158"/>
      <c r="C90" s="158"/>
      <c r="D90" s="158"/>
      <c r="E90" s="158"/>
      <c r="F90" s="158"/>
      <c r="G90" s="158"/>
      <c r="H90" s="158"/>
    </row>
    <row r="91" spans="1:8" ht="12.2" customHeight="1">
      <c r="A91" s="125" t="s">
        <v>116</v>
      </c>
      <c r="B91" s="126">
        <v>100</v>
      </c>
      <c r="C91" s="127">
        <v>1.5</v>
      </c>
      <c r="D91" s="127">
        <v>6.1</v>
      </c>
      <c r="E91" s="127">
        <v>8.5</v>
      </c>
      <c r="F91" s="127">
        <v>94.5</v>
      </c>
      <c r="G91" s="129" t="s">
        <v>117</v>
      </c>
      <c r="H91" s="129" t="s">
        <v>29</v>
      </c>
    </row>
    <row r="92" spans="1:8" ht="12.2" customHeight="1">
      <c r="A92" s="125" t="s">
        <v>118</v>
      </c>
      <c r="B92" s="126">
        <v>250</v>
      </c>
      <c r="C92" s="127">
        <v>3.3</v>
      </c>
      <c r="D92" s="127">
        <v>2.9</v>
      </c>
      <c r="E92" s="127">
        <v>12.01</v>
      </c>
      <c r="F92" s="127">
        <v>127.1</v>
      </c>
      <c r="G92" s="129" t="s">
        <v>119</v>
      </c>
      <c r="H92" s="129" t="s">
        <v>29</v>
      </c>
    </row>
    <row r="93" spans="1:8" ht="12.2" customHeight="1">
      <c r="A93" s="125" t="s">
        <v>120</v>
      </c>
      <c r="B93" s="126">
        <v>200</v>
      </c>
      <c r="C93" s="127">
        <v>11.7</v>
      </c>
      <c r="D93" s="127">
        <v>17.7</v>
      </c>
      <c r="E93" s="127">
        <v>16.100000000000001</v>
      </c>
      <c r="F93" s="127">
        <v>270.60000000000002</v>
      </c>
      <c r="G93" s="129" t="s">
        <v>121</v>
      </c>
      <c r="H93" s="129" t="s">
        <v>29</v>
      </c>
    </row>
    <row r="94" spans="1:8" ht="12.2" customHeight="1">
      <c r="A94" s="125" t="s">
        <v>122</v>
      </c>
      <c r="B94" s="126">
        <v>200</v>
      </c>
      <c r="C94" s="127">
        <v>5.2</v>
      </c>
      <c r="D94" s="127">
        <v>4.2</v>
      </c>
      <c r="E94" s="127">
        <v>17.100000000000001</v>
      </c>
      <c r="F94" s="127">
        <v>128.5</v>
      </c>
      <c r="G94" s="129" t="s">
        <v>123</v>
      </c>
      <c r="H94" s="129" t="s">
        <v>29</v>
      </c>
    </row>
    <row r="95" spans="1:8" ht="12.2" customHeight="1">
      <c r="A95" s="125" t="s">
        <v>50</v>
      </c>
      <c r="B95" s="126">
        <v>50</v>
      </c>
      <c r="C95" s="127">
        <v>3.8</v>
      </c>
      <c r="D95" s="127">
        <v>0.3</v>
      </c>
      <c r="E95" s="127">
        <v>25.1</v>
      </c>
      <c r="F95" s="127">
        <v>118.4</v>
      </c>
      <c r="G95" s="129" t="s">
        <v>64</v>
      </c>
      <c r="H95" s="129" t="s">
        <v>38</v>
      </c>
    </row>
    <row r="96" spans="1:8" ht="12.2" customHeight="1">
      <c r="A96" s="125" t="s">
        <v>37</v>
      </c>
      <c r="B96" s="126">
        <v>50</v>
      </c>
      <c r="C96" s="127">
        <v>3.3</v>
      </c>
      <c r="D96" s="127">
        <v>0.4</v>
      </c>
      <c r="E96" s="127">
        <v>21.2</v>
      </c>
      <c r="F96" s="127">
        <v>102</v>
      </c>
      <c r="G96" s="129" t="s">
        <v>64</v>
      </c>
      <c r="H96" s="129" t="s">
        <v>38</v>
      </c>
    </row>
    <row r="97" spans="1:8" ht="12.2" customHeight="1">
      <c r="A97" s="125" t="s">
        <v>124</v>
      </c>
      <c r="B97" s="126">
        <v>45</v>
      </c>
      <c r="C97" s="127">
        <v>4.0999999999999996</v>
      </c>
      <c r="D97" s="127">
        <v>5.4</v>
      </c>
      <c r="E97" s="127">
        <v>30.9</v>
      </c>
      <c r="F97" s="127">
        <v>129.4</v>
      </c>
      <c r="G97" s="129" t="s">
        <v>64</v>
      </c>
      <c r="H97" s="129" t="s">
        <v>77</v>
      </c>
    </row>
    <row r="98" spans="1:8" ht="21.6" customHeight="1">
      <c r="A98" s="130" t="s">
        <v>39</v>
      </c>
      <c r="B98" s="131">
        <f>SUM(B91:B97)</f>
        <v>895</v>
      </c>
      <c r="C98" s="124">
        <f t="shared" ref="C98:F98" si="13">SUM(C91:C97)</f>
        <v>32.9</v>
      </c>
      <c r="D98" s="124">
        <f t="shared" si="13"/>
        <v>37</v>
      </c>
      <c r="E98" s="124">
        <f t="shared" si="13"/>
        <v>130.91</v>
      </c>
      <c r="F98" s="124">
        <f t="shared" si="13"/>
        <v>970.5</v>
      </c>
      <c r="G98" s="132"/>
      <c r="H98" s="132"/>
    </row>
    <row r="99" spans="1:8" ht="14.65" customHeight="1">
      <c r="A99" s="158" t="s">
        <v>51</v>
      </c>
      <c r="B99" s="158"/>
      <c r="C99" s="158"/>
      <c r="D99" s="158"/>
      <c r="E99" s="158"/>
      <c r="F99" s="158"/>
      <c r="G99" s="158"/>
      <c r="H99" s="158"/>
    </row>
    <row r="100" spans="1:8" ht="12.2" customHeight="1">
      <c r="A100" s="125" t="s">
        <v>126</v>
      </c>
      <c r="B100" s="126">
        <v>200</v>
      </c>
      <c r="C100" s="127">
        <v>9</v>
      </c>
      <c r="D100" s="127">
        <v>9.6999999999999993</v>
      </c>
      <c r="E100" s="127">
        <v>41.1</v>
      </c>
      <c r="F100" s="127">
        <v>322.89999999999998</v>
      </c>
      <c r="G100" s="129" t="s">
        <v>127</v>
      </c>
      <c r="H100" s="129" t="s">
        <v>62</v>
      </c>
    </row>
    <row r="101" spans="1:8" ht="12.2" customHeight="1">
      <c r="A101" s="125" t="s">
        <v>128</v>
      </c>
      <c r="B101" s="126">
        <v>180</v>
      </c>
      <c r="C101" s="127">
        <v>0.2</v>
      </c>
      <c r="D101" s="127">
        <v>0</v>
      </c>
      <c r="E101" s="127">
        <v>9.1</v>
      </c>
      <c r="F101" s="127">
        <v>37</v>
      </c>
      <c r="G101" s="129" t="s">
        <v>129</v>
      </c>
      <c r="H101" s="129" t="s">
        <v>29</v>
      </c>
    </row>
    <row r="102" spans="1:8" ht="12.2" customHeight="1">
      <c r="A102" s="125" t="s">
        <v>37</v>
      </c>
      <c r="B102" s="126">
        <v>20</v>
      </c>
      <c r="C102" s="127">
        <v>1.1000000000000001</v>
      </c>
      <c r="D102" s="127">
        <v>0.2</v>
      </c>
      <c r="E102" s="127">
        <v>9.9</v>
      </c>
      <c r="F102" s="127">
        <v>46</v>
      </c>
      <c r="G102" s="129" t="s">
        <v>64</v>
      </c>
      <c r="H102" s="129" t="s">
        <v>38</v>
      </c>
    </row>
    <row r="103" spans="1:8" ht="12.2" customHeight="1">
      <c r="A103" s="130" t="s">
        <v>39</v>
      </c>
      <c r="B103" s="131">
        <f>SUM(B100:B102)</f>
        <v>400</v>
      </c>
      <c r="C103" s="124">
        <f t="shared" ref="C103:F103" si="14">SUM(C100:C102)</f>
        <v>10.299999999999999</v>
      </c>
      <c r="D103" s="124">
        <f t="shared" si="14"/>
        <v>9.8999999999999986</v>
      </c>
      <c r="E103" s="124">
        <f t="shared" si="14"/>
        <v>60.1</v>
      </c>
      <c r="F103" s="124">
        <f t="shared" si="14"/>
        <v>405.9</v>
      </c>
      <c r="G103" s="132"/>
      <c r="H103" s="132"/>
    </row>
    <row r="104" spans="1:8" ht="21.6" customHeight="1">
      <c r="A104" s="157" t="s">
        <v>57</v>
      </c>
      <c r="B104" s="157"/>
      <c r="C104" s="140">
        <f>C103+C98+C89</f>
        <v>67.900000000000006</v>
      </c>
      <c r="D104" s="140">
        <f t="shared" ref="D104:F104" si="15">D103+D98+D89</f>
        <v>69.7</v>
      </c>
      <c r="E104" s="140">
        <f t="shared" si="15"/>
        <v>286.40999999999997</v>
      </c>
      <c r="F104" s="140">
        <f t="shared" si="15"/>
        <v>2029</v>
      </c>
      <c r="G104" s="132"/>
      <c r="H104" s="132"/>
    </row>
    <row r="105" spans="1:8" ht="28.35" customHeight="1">
      <c r="A105" s="160" t="s">
        <v>130</v>
      </c>
      <c r="B105" s="160"/>
      <c r="C105" s="160"/>
      <c r="D105" s="160"/>
      <c r="E105" s="160"/>
      <c r="F105" s="160"/>
      <c r="G105" s="160"/>
      <c r="H105" s="160"/>
    </row>
    <row r="106" spans="1:8" ht="13.35" customHeight="1">
      <c r="A106" s="162" t="s">
        <v>1</v>
      </c>
      <c r="B106" s="159" t="s">
        <v>2</v>
      </c>
      <c r="C106" s="161" t="s">
        <v>3</v>
      </c>
      <c r="D106" s="161"/>
      <c r="E106" s="161"/>
      <c r="F106" s="163" t="s">
        <v>4</v>
      </c>
      <c r="G106" s="159" t="s">
        <v>7</v>
      </c>
      <c r="H106" s="159" t="s">
        <v>8</v>
      </c>
    </row>
    <row r="107" spans="1:8" ht="26.65" customHeight="1">
      <c r="A107" s="162"/>
      <c r="B107" s="159"/>
      <c r="C107" s="124" t="s">
        <v>9</v>
      </c>
      <c r="D107" s="124" t="s">
        <v>10</v>
      </c>
      <c r="E107" s="124" t="s">
        <v>11</v>
      </c>
      <c r="F107" s="163"/>
      <c r="G107" s="159"/>
      <c r="H107" s="159"/>
    </row>
    <row r="108" spans="1:8" ht="14.65" customHeight="1">
      <c r="A108" s="158" t="s">
        <v>26</v>
      </c>
      <c r="B108" s="158"/>
      <c r="C108" s="158"/>
      <c r="D108" s="158"/>
      <c r="E108" s="158"/>
      <c r="F108" s="158"/>
      <c r="G108" s="158"/>
      <c r="H108" s="158"/>
    </row>
    <row r="109" spans="1:8" s="138" customFormat="1" ht="12.2" customHeight="1">
      <c r="A109" s="133" t="s">
        <v>380</v>
      </c>
      <c r="B109" s="134">
        <v>100</v>
      </c>
      <c r="C109" s="135">
        <f>0.5*100/60</f>
        <v>0.83333333333333337</v>
      </c>
      <c r="D109" s="135">
        <f>0.1*100/60</f>
        <v>0.16666666666666666</v>
      </c>
      <c r="E109" s="135">
        <f>1.5*100/60</f>
        <v>2.5</v>
      </c>
      <c r="F109" s="135">
        <f>8.4*100/60</f>
        <v>14</v>
      </c>
      <c r="G109" s="137" t="s">
        <v>379</v>
      </c>
      <c r="H109" s="137" t="s">
        <v>54</v>
      </c>
    </row>
    <row r="110" spans="1:8" ht="12.2" customHeight="1">
      <c r="A110" s="125" t="s">
        <v>131</v>
      </c>
      <c r="B110" s="126">
        <v>180</v>
      </c>
      <c r="C110" s="127">
        <v>3.7</v>
      </c>
      <c r="D110" s="127">
        <v>4.9000000000000004</v>
      </c>
      <c r="E110" s="127">
        <v>25.1</v>
      </c>
      <c r="F110" s="127">
        <v>163.80000000000001</v>
      </c>
      <c r="G110" s="129" t="s">
        <v>132</v>
      </c>
      <c r="H110" s="129" t="s">
        <v>29</v>
      </c>
    </row>
    <row r="111" spans="1:8" ht="12.2" customHeight="1">
      <c r="A111" s="125" t="s">
        <v>133</v>
      </c>
      <c r="B111" s="126">
        <v>100</v>
      </c>
      <c r="C111" s="127">
        <v>13.6</v>
      </c>
      <c r="D111" s="127">
        <v>13.8</v>
      </c>
      <c r="E111" s="127">
        <v>16.899999999999999</v>
      </c>
      <c r="F111" s="127">
        <v>217.3</v>
      </c>
      <c r="G111" s="129" t="s">
        <v>134</v>
      </c>
      <c r="H111" s="129" t="s">
        <v>29</v>
      </c>
    </row>
    <row r="112" spans="1:8" ht="12.2" customHeight="1">
      <c r="A112" s="125" t="s">
        <v>135</v>
      </c>
      <c r="B112" s="126">
        <v>180</v>
      </c>
      <c r="C112" s="127">
        <v>0.1</v>
      </c>
      <c r="D112" s="127">
        <v>0.1</v>
      </c>
      <c r="E112" s="127">
        <v>13.4</v>
      </c>
      <c r="F112" s="127">
        <v>56.3</v>
      </c>
      <c r="G112" s="129" t="s">
        <v>136</v>
      </c>
      <c r="H112" s="129" t="s">
        <v>29</v>
      </c>
    </row>
    <row r="113" spans="1:8" ht="12.2" customHeight="1">
      <c r="A113" s="125" t="s">
        <v>50</v>
      </c>
      <c r="B113" s="126">
        <v>40</v>
      </c>
      <c r="C113" s="127">
        <v>3.1</v>
      </c>
      <c r="D113" s="127">
        <v>0.2</v>
      </c>
      <c r="E113" s="127">
        <v>20.100000000000001</v>
      </c>
      <c r="F113" s="127">
        <v>94.7</v>
      </c>
      <c r="G113" s="129" t="s">
        <v>64</v>
      </c>
      <c r="H113" s="129" t="s">
        <v>38</v>
      </c>
    </row>
    <row r="114" spans="1:8" ht="21.6" customHeight="1">
      <c r="A114" s="130" t="s">
        <v>39</v>
      </c>
      <c r="B114" s="131">
        <f>SUM(B109:B113)</f>
        <v>600</v>
      </c>
      <c r="C114" s="124">
        <f t="shared" ref="C114:F114" si="16">SUM(C109:C113)</f>
        <v>21.333333333333336</v>
      </c>
      <c r="D114" s="124">
        <f t="shared" si="16"/>
        <v>19.166666666666668</v>
      </c>
      <c r="E114" s="124">
        <f t="shared" si="16"/>
        <v>78</v>
      </c>
      <c r="F114" s="124">
        <f t="shared" si="16"/>
        <v>546.1</v>
      </c>
      <c r="G114" s="132"/>
      <c r="H114" s="132"/>
    </row>
    <row r="115" spans="1:8" ht="14.65" customHeight="1">
      <c r="A115" s="158" t="s">
        <v>40</v>
      </c>
      <c r="B115" s="158"/>
      <c r="C115" s="158"/>
      <c r="D115" s="158"/>
      <c r="E115" s="158"/>
      <c r="F115" s="158"/>
      <c r="G115" s="158"/>
      <c r="H115" s="158"/>
    </row>
    <row r="116" spans="1:8" ht="12.2" customHeight="1">
      <c r="A116" s="125" t="s">
        <v>359</v>
      </c>
      <c r="B116" s="126">
        <v>150</v>
      </c>
      <c r="C116" s="127">
        <v>1.4</v>
      </c>
      <c r="D116" s="127">
        <v>0.3</v>
      </c>
      <c r="E116" s="127">
        <v>12</v>
      </c>
      <c r="F116" s="127">
        <v>1.5</v>
      </c>
      <c r="G116" s="129" t="s">
        <v>76</v>
      </c>
      <c r="H116" s="129" t="s">
        <v>77</v>
      </c>
    </row>
    <row r="117" spans="1:8" ht="12.2" customHeight="1">
      <c r="A117" s="125" t="s">
        <v>138</v>
      </c>
      <c r="B117" s="126">
        <v>250</v>
      </c>
      <c r="C117" s="127">
        <v>8.3000000000000007</v>
      </c>
      <c r="D117" s="127">
        <v>10.199999999999999</v>
      </c>
      <c r="E117" s="127">
        <v>8.1</v>
      </c>
      <c r="F117" s="127">
        <v>217.8</v>
      </c>
      <c r="G117" s="129" t="s">
        <v>139</v>
      </c>
      <c r="H117" s="129" t="s">
        <v>32</v>
      </c>
    </row>
    <row r="118" spans="1:8" ht="12.2" customHeight="1">
      <c r="A118" s="125" t="s">
        <v>141</v>
      </c>
      <c r="B118" s="126">
        <v>200</v>
      </c>
      <c r="C118" s="127">
        <v>9.9</v>
      </c>
      <c r="D118" s="127">
        <v>16.3</v>
      </c>
      <c r="E118" s="127">
        <v>34</v>
      </c>
      <c r="F118" s="127">
        <v>323.10000000000002</v>
      </c>
      <c r="G118" s="129" t="s">
        <v>142</v>
      </c>
      <c r="H118" s="129" t="s">
        <v>29</v>
      </c>
    </row>
    <row r="119" spans="1:8" ht="12.2" customHeight="1">
      <c r="A119" s="125" t="s">
        <v>143</v>
      </c>
      <c r="B119" s="126">
        <v>200</v>
      </c>
      <c r="C119" s="127">
        <v>1</v>
      </c>
      <c r="D119" s="127">
        <v>0.2</v>
      </c>
      <c r="E119" s="127">
        <v>19.600000000000001</v>
      </c>
      <c r="F119" s="127">
        <v>83.4</v>
      </c>
      <c r="G119" s="129" t="s">
        <v>56</v>
      </c>
      <c r="H119" s="129" t="s">
        <v>29</v>
      </c>
    </row>
    <row r="120" spans="1:8" ht="12.2" customHeight="1">
      <c r="A120" s="125" t="s">
        <v>50</v>
      </c>
      <c r="B120" s="126">
        <v>50</v>
      </c>
      <c r="C120" s="127">
        <v>3.8</v>
      </c>
      <c r="D120" s="127">
        <v>0.3</v>
      </c>
      <c r="E120" s="127">
        <v>25.1</v>
      </c>
      <c r="F120" s="127">
        <v>118.4</v>
      </c>
      <c r="G120" s="129" t="s">
        <v>64</v>
      </c>
      <c r="H120" s="129" t="s">
        <v>32</v>
      </c>
    </row>
    <row r="121" spans="1:8" ht="12.2" customHeight="1">
      <c r="A121" s="125" t="s">
        <v>37</v>
      </c>
      <c r="B121" s="126">
        <v>50</v>
      </c>
      <c r="C121" s="127">
        <v>3.3</v>
      </c>
      <c r="D121" s="127">
        <v>0.4</v>
      </c>
      <c r="E121" s="127">
        <v>21.2</v>
      </c>
      <c r="F121" s="127">
        <v>102</v>
      </c>
      <c r="G121" s="129" t="s">
        <v>64</v>
      </c>
      <c r="H121" s="129" t="s">
        <v>38</v>
      </c>
    </row>
    <row r="122" spans="1:8" ht="12.2" customHeight="1">
      <c r="A122" s="125" t="s">
        <v>360</v>
      </c>
      <c r="B122" s="126">
        <v>200</v>
      </c>
      <c r="C122" s="127">
        <v>5.6</v>
      </c>
      <c r="D122" s="127">
        <v>4.9000000000000004</v>
      </c>
      <c r="E122" s="127">
        <v>9.3000000000000007</v>
      </c>
      <c r="F122" s="127">
        <v>104.8</v>
      </c>
      <c r="G122" s="129" t="s">
        <v>64</v>
      </c>
      <c r="H122" s="129" t="s">
        <v>77</v>
      </c>
    </row>
    <row r="123" spans="1:8" ht="21.6" customHeight="1">
      <c r="A123" s="130" t="s">
        <v>39</v>
      </c>
      <c r="B123" s="131">
        <f>SUM(B116:B122)</f>
        <v>1100</v>
      </c>
      <c r="C123" s="124">
        <f t="shared" ref="C123:F123" si="17">SUM(C116:C122)</f>
        <v>33.300000000000004</v>
      </c>
      <c r="D123" s="124">
        <f t="shared" si="17"/>
        <v>32.6</v>
      </c>
      <c r="E123" s="124">
        <f t="shared" si="17"/>
        <v>129.30000000000001</v>
      </c>
      <c r="F123" s="124">
        <f t="shared" si="17"/>
        <v>951</v>
      </c>
      <c r="G123" s="132"/>
      <c r="H123" s="132"/>
    </row>
    <row r="124" spans="1:8" ht="14.65" customHeight="1">
      <c r="A124" s="158" t="s">
        <v>51</v>
      </c>
      <c r="B124" s="158"/>
      <c r="C124" s="158"/>
      <c r="D124" s="158"/>
      <c r="E124" s="158"/>
      <c r="F124" s="158"/>
      <c r="G124" s="158"/>
      <c r="H124" s="158"/>
    </row>
    <row r="125" spans="1:8" ht="12.2" customHeight="1">
      <c r="A125" s="125" t="s">
        <v>147</v>
      </c>
      <c r="B125" s="126">
        <v>100</v>
      </c>
      <c r="C125" s="127">
        <v>0.4</v>
      </c>
      <c r="D125" s="127">
        <v>0.4</v>
      </c>
      <c r="E125" s="127">
        <v>9.8000000000000007</v>
      </c>
      <c r="F125" s="127">
        <v>47</v>
      </c>
      <c r="G125" s="129" t="s">
        <v>148</v>
      </c>
      <c r="H125" s="129" t="s">
        <v>29</v>
      </c>
    </row>
    <row r="126" spans="1:8" ht="12.2" customHeight="1">
      <c r="A126" s="125" t="s">
        <v>149</v>
      </c>
      <c r="B126" s="126">
        <v>75</v>
      </c>
      <c r="C126" s="127">
        <v>4.5</v>
      </c>
      <c r="D126" s="127">
        <v>5</v>
      </c>
      <c r="E126" s="127">
        <v>22.1</v>
      </c>
      <c r="F126" s="127">
        <v>124.5</v>
      </c>
      <c r="G126" s="129" t="s">
        <v>150</v>
      </c>
      <c r="H126" s="129" t="s">
        <v>32</v>
      </c>
    </row>
    <row r="127" spans="1:8" ht="12.2" customHeight="1">
      <c r="A127" s="125" t="s">
        <v>361</v>
      </c>
      <c r="B127" s="126">
        <v>180</v>
      </c>
      <c r="C127" s="127">
        <v>5</v>
      </c>
      <c r="D127" s="127">
        <v>4.5</v>
      </c>
      <c r="E127" s="127">
        <v>8.1</v>
      </c>
      <c r="F127" s="127">
        <v>101.7</v>
      </c>
      <c r="G127" s="129" t="s">
        <v>70</v>
      </c>
      <c r="H127" s="129" t="s">
        <v>29</v>
      </c>
    </row>
    <row r="128" spans="1:8" ht="12.2" customHeight="1">
      <c r="A128" s="130" t="s">
        <v>39</v>
      </c>
      <c r="B128" s="131">
        <f>SUM(B125:B127)</f>
        <v>355</v>
      </c>
      <c r="C128" s="124">
        <f t="shared" ref="C128:F128" si="18">SUM(C125:C127)</f>
        <v>9.9</v>
      </c>
      <c r="D128" s="124">
        <f t="shared" si="18"/>
        <v>9.9</v>
      </c>
      <c r="E128" s="124">
        <f t="shared" si="18"/>
        <v>40</v>
      </c>
      <c r="F128" s="124">
        <f t="shared" si="18"/>
        <v>273.2</v>
      </c>
      <c r="G128" s="132"/>
      <c r="H128" s="132"/>
    </row>
    <row r="129" spans="1:8" ht="21.6" customHeight="1">
      <c r="A129" s="157" t="s">
        <v>57</v>
      </c>
      <c r="B129" s="157"/>
      <c r="C129" s="140">
        <f>C128+C123+C114</f>
        <v>64.533333333333331</v>
      </c>
      <c r="D129" s="140">
        <f t="shared" ref="D129:F129" si="19">D128+D123+D114</f>
        <v>61.666666666666671</v>
      </c>
      <c r="E129" s="140">
        <f t="shared" si="19"/>
        <v>247.3</v>
      </c>
      <c r="F129" s="140">
        <f t="shared" si="19"/>
        <v>1770.3000000000002</v>
      </c>
      <c r="G129" s="132"/>
      <c r="H129" s="132"/>
    </row>
    <row r="130" spans="1:8" ht="28.35" customHeight="1">
      <c r="A130" s="160" t="s">
        <v>152</v>
      </c>
      <c r="B130" s="160"/>
      <c r="C130" s="160"/>
      <c r="D130" s="160"/>
      <c r="E130" s="160"/>
      <c r="F130" s="160"/>
      <c r="G130" s="160"/>
      <c r="H130" s="160"/>
    </row>
    <row r="131" spans="1:8" ht="13.35" customHeight="1">
      <c r="A131" s="162" t="s">
        <v>1</v>
      </c>
      <c r="B131" s="159" t="s">
        <v>2</v>
      </c>
      <c r="C131" s="161" t="s">
        <v>3</v>
      </c>
      <c r="D131" s="161"/>
      <c r="E131" s="161"/>
      <c r="F131" s="163" t="s">
        <v>4</v>
      </c>
      <c r="G131" s="159" t="s">
        <v>7</v>
      </c>
      <c r="H131" s="159" t="s">
        <v>8</v>
      </c>
    </row>
    <row r="132" spans="1:8" ht="26.65" customHeight="1">
      <c r="A132" s="162"/>
      <c r="B132" s="159"/>
      <c r="C132" s="124" t="s">
        <v>9</v>
      </c>
      <c r="D132" s="124" t="s">
        <v>10</v>
      </c>
      <c r="E132" s="124" t="s">
        <v>11</v>
      </c>
      <c r="F132" s="163"/>
      <c r="G132" s="159"/>
      <c r="H132" s="159"/>
    </row>
    <row r="133" spans="1:8" ht="14.65" customHeight="1">
      <c r="A133" s="158" t="s">
        <v>26</v>
      </c>
      <c r="B133" s="158"/>
      <c r="C133" s="158"/>
      <c r="D133" s="158"/>
      <c r="E133" s="158"/>
      <c r="F133" s="158"/>
      <c r="G133" s="158"/>
      <c r="H133" s="158"/>
    </row>
    <row r="134" spans="1:8" ht="12.2" customHeight="1">
      <c r="A134" s="125" t="s">
        <v>80</v>
      </c>
      <c r="B134" s="126">
        <v>100</v>
      </c>
      <c r="C134" s="127">
        <v>0.4</v>
      </c>
      <c r="D134" s="127">
        <v>0.4</v>
      </c>
      <c r="E134" s="127">
        <v>9.8000000000000007</v>
      </c>
      <c r="F134" s="127">
        <v>47</v>
      </c>
      <c r="G134" s="129" t="s">
        <v>36</v>
      </c>
      <c r="H134" s="129" t="s">
        <v>29</v>
      </c>
    </row>
    <row r="135" spans="1:8" ht="12.2" customHeight="1">
      <c r="A135" s="125" t="s">
        <v>353</v>
      </c>
      <c r="B135" s="126">
        <v>200</v>
      </c>
      <c r="C135" s="127">
        <v>10.199999999999999</v>
      </c>
      <c r="D135" s="127">
        <v>14.2</v>
      </c>
      <c r="E135" s="127">
        <v>37.299999999999997</v>
      </c>
      <c r="F135" s="127">
        <v>313.10000000000002</v>
      </c>
      <c r="G135" s="129" t="s">
        <v>179</v>
      </c>
      <c r="H135" s="129" t="s">
        <v>62</v>
      </c>
    </row>
    <row r="136" spans="1:8" ht="12.2" customHeight="1">
      <c r="A136" s="125" t="s">
        <v>181</v>
      </c>
      <c r="B136" s="126">
        <v>200</v>
      </c>
      <c r="C136" s="127">
        <v>3</v>
      </c>
      <c r="D136" s="127">
        <v>2.4</v>
      </c>
      <c r="E136" s="127">
        <v>14.7</v>
      </c>
      <c r="F136" s="127">
        <v>93.2</v>
      </c>
      <c r="G136" s="129" t="s">
        <v>155</v>
      </c>
      <c r="H136" s="129" t="s">
        <v>29</v>
      </c>
    </row>
    <row r="137" spans="1:8" ht="12.2" customHeight="1">
      <c r="A137" s="125" t="s">
        <v>50</v>
      </c>
      <c r="B137" s="126">
        <v>40</v>
      </c>
      <c r="C137" s="127">
        <v>3.1</v>
      </c>
      <c r="D137" s="127">
        <v>0.2</v>
      </c>
      <c r="E137" s="127">
        <v>20.100000000000001</v>
      </c>
      <c r="F137" s="127">
        <v>94.7</v>
      </c>
      <c r="G137" s="129" t="s">
        <v>64</v>
      </c>
      <c r="H137" s="129" t="s">
        <v>38</v>
      </c>
    </row>
    <row r="138" spans="1:8" ht="12.2" customHeight="1">
      <c r="A138" s="125" t="s">
        <v>37</v>
      </c>
      <c r="B138" s="126">
        <v>30</v>
      </c>
      <c r="C138" s="127">
        <v>2</v>
      </c>
      <c r="D138" s="127">
        <v>0.3</v>
      </c>
      <c r="E138" s="127">
        <v>12.7</v>
      </c>
      <c r="F138" s="127">
        <v>61.2</v>
      </c>
      <c r="G138" s="129" t="s">
        <v>64</v>
      </c>
      <c r="H138" s="129" t="s">
        <v>38</v>
      </c>
    </row>
    <row r="139" spans="1:8" ht="12.2" customHeight="1">
      <c r="A139" s="130" t="s">
        <v>39</v>
      </c>
      <c r="B139" s="131">
        <f t="shared" ref="B139:F139" si="20">SUM(B134:B138)</f>
        <v>570</v>
      </c>
      <c r="C139" s="124">
        <f t="shared" si="20"/>
        <v>18.7</v>
      </c>
      <c r="D139" s="124">
        <f t="shared" si="20"/>
        <v>17.5</v>
      </c>
      <c r="E139" s="124">
        <f t="shared" si="20"/>
        <v>94.600000000000009</v>
      </c>
      <c r="F139" s="124">
        <f t="shared" si="20"/>
        <v>609.20000000000005</v>
      </c>
      <c r="G139" s="132" t="s">
        <v>64</v>
      </c>
      <c r="H139" s="132"/>
    </row>
    <row r="140" spans="1:8" ht="14.65" customHeight="1">
      <c r="A140" s="158" t="s">
        <v>40</v>
      </c>
      <c r="B140" s="158"/>
      <c r="C140" s="158"/>
      <c r="D140" s="158"/>
      <c r="E140" s="158"/>
      <c r="F140" s="158"/>
      <c r="G140" s="158"/>
      <c r="H140" s="158"/>
    </row>
    <row r="141" spans="1:8" ht="12.2" customHeight="1">
      <c r="A141" s="125" t="s">
        <v>184</v>
      </c>
      <c r="B141" s="126">
        <v>100</v>
      </c>
      <c r="C141" s="127">
        <v>1.4</v>
      </c>
      <c r="D141" s="127">
        <v>5</v>
      </c>
      <c r="E141" s="127">
        <v>7</v>
      </c>
      <c r="F141" s="127">
        <v>79.2</v>
      </c>
      <c r="G141" s="129" t="s">
        <v>76</v>
      </c>
      <c r="H141" s="129" t="s">
        <v>77</v>
      </c>
    </row>
    <row r="142" spans="1:8" ht="12.2" customHeight="1">
      <c r="A142" s="125" t="s">
        <v>186</v>
      </c>
      <c r="B142" s="126">
        <v>250</v>
      </c>
      <c r="C142" s="127">
        <v>5.8</v>
      </c>
      <c r="D142" s="127">
        <v>5.4</v>
      </c>
      <c r="E142" s="127">
        <v>18.5</v>
      </c>
      <c r="F142" s="127">
        <v>146.19999999999999</v>
      </c>
      <c r="G142" s="129" t="s">
        <v>187</v>
      </c>
      <c r="H142" s="129" t="s">
        <v>29</v>
      </c>
    </row>
    <row r="143" spans="1:8" ht="12.2" customHeight="1">
      <c r="A143" s="125" t="s">
        <v>83</v>
      </c>
      <c r="B143" s="126">
        <v>180</v>
      </c>
      <c r="C143" s="127">
        <v>3.4</v>
      </c>
      <c r="D143" s="127">
        <v>9</v>
      </c>
      <c r="E143" s="127">
        <v>18.8</v>
      </c>
      <c r="F143" s="127">
        <v>195.5</v>
      </c>
      <c r="G143" s="129" t="s">
        <v>84</v>
      </c>
      <c r="H143" s="129" t="s">
        <v>29</v>
      </c>
    </row>
    <row r="144" spans="1:8" ht="12.2" customHeight="1">
      <c r="A144" s="125" t="s">
        <v>354</v>
      </c>
      <c r="B144" s="126">
        <v>120</v>
      </c>
      <c r="C144" s="127">
        <v>9.8000000000000007</v>
      </c>
      <c r="D144" s="127">
        <v>13.9</v>
      </c>
      <c r="E144" s="127">
        <v>23</v>
      </c>
      <c r="F144" s="127">
        <v>233.6</v>
      </c>
      <c r="G144" s="129" t="s">
        <v>190</v>
      </c>
      <c r="H144" s="129" t="s">
        <v>29</v>
      </c>
    </row>
    <row r="145" spans="1:8" ht="12.2" customHeight="1">
      <c r="A145" s="125" t="s">
        <v>362</v>
      </c>
      <c r="B145" s="126">
        <v>180</v>
      </c>
      <c r="C145" s="127">
        <v>5.2</v>
      </c>
      <c r="D145" s="127">
        <v>4.5</v>
      </c>
      <c r="E145" s="127">
        <v>7.2</v>
      </c>
      <c r="F145" s="127">
        <v>95.4</v>
      </c>
      <c r="G145" s="129" t="s">
        <v>70</v>
      </c>
      <c r="H145" s="129" t="s">
        <v>29</v>
      </c>
    </row>
    <row r="146" spans="1:8" ht="12.2" customHeight="1">
      <c r="A146" s="125" t="s">
        <v>50</v>
      </c>
      <c r="B146" s="126">
        <v>50</v>
      </c>
      <c r="C146" s="127">
        <v>3.8</v>
      </c>
      <c r="D146" s="127">
        <v>0.3</v>
      </c>
      <c r="E146" s="127">
        <v>25.1</v>
      </c>
      <c r="F146" s="127">
        <v>118.4</v>
      </c>
      <c r="G146" s="129" t="s">
        <v>64</v>
      </c>
      <c r="H146" s="129" t="s">
        <v>38</v>
      </c>
    </row>
    <row r="147" spans="1:8" ht="12.2" customHeight="1">
      <c r="A147" s="125" t="s">
        <v>37</v>
      </c>
      <c r="B147" s="126">
        <v>40</v>
      </c>
      <c r="C147" s="127">
        <v>2.6</v>
      </c>
      <c r="D147" s="127">
        <v>0.4</v>
      </c>
      <c r="E147" s="127">
        <v>17</v>
      </c>
      <c r="F147" s="127">
        <v>81.599999999999994</v>
      </c>
      <c r="G147" s="129" t="s">
        <v>64</v>
      </c>
      <c r="H147" s="129" t="s">
        <v>38</v>
      </c>
    </row>
    <row r="148" spans="1:8" ht="21.6" customHeight="1">
      <c r="A148" s="130" t="s">
        <v>39</v>
      </c>
      <c r="B148" s="131">
        <f>SUM(B141:B147)</f>
        <v>920</v>
      </c>
      <c r="C148" s="124">
        <f t="shared" ref="C148:F148" si="21">SUM(C141:C147)</f>
        <v>32</v>
      </c>
      <c r="D148" s="124">
        <f t="shared" si="21"/>
        <v>38.499999999999993</v>
      </c>
      <c r="E148" s="124">
        <f t="shared" si="21"/>
        <v>116.6</v>
      </c>
      <c r="F148" s="124">
        <f t="shared" si="21"/>
        <v>949.9</v>
      </c>
      <c r="G148" s="132"/>
      <c r="H148" s="132"/>
    </row>
    <row r="149" spans="1:8" ht="14.65" customHeight="1">
      <c r="A149" s="158" t="s">
        <v>51</v>
      </c>
      <c r="B149" s="158"/>
      <c r="C149" s="158"/>
      <c r="D149" s="158"/>
      <c r="E149" s="158"/>
      <c r="F149" s="158"/>
      <c r="G149" s="158"/>
      <c r="H149" s="158"/>
    </row>
    <row r="150" spans="1:8" ht="21.6" customHeight="1">
      <c r="A150" s="125" t="s">
        <v>44</v>
      </c>
      <c r="B150" s="126">
        <v>180</v>
      </c>
      <c r="C150" s="127">
        <v>3.5</v>
      </c>
      <c r="D150" s="127">
        <v>6.7</v>
      </c>
      <c r="E150" s="127">
        <v>28</v>
      </c>
      <c r="F150" s="127">
        <v>193.5</v>
      </c>
      <c r="G150" s="129" t="s">
        <v>193</v>
      </c>
      <c r="H150" s="129" t="s">
        <v>29</v>
      </c>
    </row>
    <row r="151" spans="1:8" ht="12.2" customHeight="1">
      <c r="A151" s="125" t="s">
        <v>351</v>
      </c>
      <c r="B151" s="126">
        <v>105</v>
      </c>
      <c r="C151" s="127">
        <v>8.1</v>
      </c>
      <c r="D151" s="127">
        <v>10.050000000000001</v>
      </c>
      <c r="E151" s="127">
        <v>11.3</v>
      </c>
      <c r="F151" s="127">
        <v>122.3</v>
      </c>
      <c r="G151" s="129" t="s">
        <v>86</v>
      </c>
      <c r="H151" s="129" t="s">
        <v>29</v>
      </c>
    </row>
    <row r="152" spans="1:8" ht="12.2" customHeight="1">
      <c r="A152" s="125" t="s">
        <v>122</v>
      </c>
      <c r="B152" s="126">
        <v>180</v>
      </c>
      <c r="C152" s="127">
        <v>3.4</v>
      </c>
      <c r="D152" s="127">
        <v>2.7</v>
      </c>
      <c r="E152" s="127">
        <v>12.6</v>
      </c>
      <c r="F152" s="127">
        <v>89.4</v>
      </c>
      <c r="G152" s="129" t="s">
        <v>123</v>
      </c>
      <c r="H152" s="129" t="s">
        <v>29</v>
      </c>
    </row>
    <row r="153" spans="1:8" ht="12.2" customHeight="1">
      <c r="A153" s="125" t="s">
        <v>37</v>
      </c>
      <c r="B153" s="126">
        <v>30</v>
      </c>
      <c r="C153" s="127">
        <v>2</v>
      </c>
      <c r="D153" s="127">
        <v>0.3</v>
      </c>
      <c r="E153" s="127">
        <v>12.7</v>
      </c>
      <c r="F153" s="127">
        <v>61.2</v>
      </c>
      <c r="G153" s="129" t="s">
        <v>64</v>
      </c>
      <c r="H153" s="129" t="s">
        <v>38</v>
      </c>
    </row>
    <row r="154" spans="1:8" ht="21.6" customHeight="1">
      <c r="A154" s="130" t="s">
        <v>39</v>
      </c>
      <c r="B154" s="131">
        <f>SUM(B150:B153)</f>
        <v>495</v>
      </c>
      <c r="C154" s="124">
        <f t="shared" ref="C154:F154" si="22">SUM(C150:C153)</f>
        <v>17</v>
      </c>
      <c r="D154" s="124">
        <f t="shared" si="22"/>
        <v>19.75</v>
      </c>
      <c r="E154" s="124">
        <f t="shared" si="22"/>
        <v>64.599999999999994</v>
      </c>
      <c r="F154" s="124">
        <f t="shared" si="22"/>
        <v>466.40000000000003</v>
      </c>
      <c r="G154" s="132"/>
      <c r="H154" s="132"/>
    </row>
    <row r="155" spans="1:8" ht="21.6" customHeight="1">
      <c r="A155" s="157" t="s">
        <v>57</v>
      </c>
      <c r="B155" s="157"/>
      <c r="C155" s="140">
        <f>C154+C148+C139</f>
        <v>67.7</v>
      </c>
      <c r="D155" s="140">
        <f t="shared" ref="D155:F155" si="23">D154+D148+D139</f>
        <v>75.75</v>
      </c>
      <c r="E155" s="140">
        <f t="shared" si="23"/>
        <v>275.8</v>
      </c>
      <c r="F155" s="140">
        <f t="shared" si="23"/>
        <v>2025.5</v>
      </c>
      <c r="G155" s="132"/>
      <c r="H155" s="132"/>
    </row>
    <row r="156" spans="1:8" ht="28.35" customHeight="1">
      <c r="A156" s="160" t="s">
        <v>156</v>
      </c>
      <c r="B156" s="160"/>
      <c r="C156" s="160"/>
      <c r="D156" s="160"/>
      <c r="E156" s="160"/>
      <c r="F156" s="160"/>
      <c r="G156" s="160"/>
      <c r="H156" s="160"/>
    </row>
    <row r="157" spans="1:8" ht="13.35" customHeight="1">
      <c r="A157" s="162" t="s">
        <v>1</v>
      </c>
      <c r="B157" s="159" t="s">
        <v>2</v>
      </c>
      <c r="C157" s="161" t="s">
        <v>3</v>
      </c>
      <c r="D157" s="161"/>
      <c r="E157" s="161"/>
      <c r="F157" s="163" t="s">
        <v>4</v>
      </c>
      <c r="G157" s="159" t="s">
        <v>7</v>
      </c>
      <c r="H157" s="159" t="s">
        <v>8</v>
      </c>
    </row>
    <row r="158" spans="1:8" ht="26.65" customHeight="1">
      <c r="A158" s="162"/>
      <c r="B158" s="159"/>
      <c r="C158" s="124" t="s">
        <v>9</v>
      </c>
      <c r="D158" s="124" t="s">
        <v>10</v>
      </c>
      <c r="E158" s="124" t="s">
        <v>11</v>
      </c>
      <c r="F158" s="163"/>
      <c r="G158" s="159"/>
      <c r="H158" s="159"/>
    </row>
    <row r="159" spans="1:8" ht="14.65" customHeight="1">
      <c r="A159" s="158" t="s">
        <v>26</v>
      </c>
      <c r="B159" s="158"/>
      <c r="C159" s="158"/>
      <c r="D159" s="158"/>
      <c r="E159" s="158"/>
      <c r="F159" s="158"/>
      <c r="G159" s="158"/>
      <c r="H159" s="158"/>
    </row>
    <row r="160" spans="1:8" s="138" customFormat="1" ht="12.2" customHeight="1">
      <c r="A160" s="133" t="s">
        <v>378</v>
      </c>
      <c r="B160" s="134">
        <v>100</v>
      </c>
      <c r="C160" s="135">
        <f>0.7*100/60</f>
        <v>1.1666666666666667</v>
      </c>
      <c r="D160" s="135">
        <f>0.1*100/60</f>
        <v>0.16666666666666666</v>
      </c>
      <c r="E160" s="135">
        <f>2.3*100/60</f>
        <v>3.833333333333333</v>
      </c>
      <c r="F160" s="135">
        <f>14.4*100/60</f>
        <v>24</v>
      </c>
      <c r="G160" s="137" t="s">
        <v>379</v>
      </c>
      <c r="H160" s="137" t="s">
        <v>54</v>
      </c>
    </row>
    <row r="161" spans="1:8" ht="12.2" customHeight="1">
      <c r="A161" s="125" t="s">
        <v>67</v>
      </c>
      <c r="B161" s="126">
        <v>200</v>
      </c>
      <c r="C161" s="127">
        <v>13.1</v>
      </c>
      <c r="D161" s="127">
        <v>20.2</v>
      </c>
      <c r="E161" s="127">
        <v>41.8</v>
      </c>
      <c r="F161" s="127">
        <v>438.9</v>
      </c>
      <c r="G161" s="129" t="s">
        <v>68</v>
      </c>
      <c r="H161" s="129" t="s">
        <v>29</v>
      </c>
    </row>
    <row r="162" spans="1:8" ht="12.2" customHeight="1">
      <c r="A162" s="125" t="s">
        <v>78</v>
      </c>
      <c r="B162" s="126">
        <v>200</v>
      </c>
      <c r="C162" s="127">
        <v>0</v>
      </c>
      <c r="D162" s="127">
        <v>0</v>
      </c>
      <c r="E162" s="127">
        <v>7.7</v>
      </c>
      <c r="F162" s="127">
        <v>31</v>
      </c>
      <c r="G162" s="129" t="s">
        <v>79</v>
      </c>
      <c r="H162" s="129" t="s">
        <v>29</v>
      </c>
    </row>
    <row r="163" spans="1:8" ht="12.2" customHeight="1">
      <c r="A163" s="125" t="s">
        <v>50</v>
      </c>
      <c r="B163" s="126">
        <v>40</v>
      </c>
      <c r="C163" s="127">
        <v>3.1</v>
      </c>
      <c r="D163" s="127">
        <v>0.2</v>
      </c>
      <c r="E163" s="127">
        <v>20.100000000000001</v>
      </c>
      <c r="F163" s="127">
        <v>94.7</v>
      </c>
      <c r="G163" s="129" t="s">
        <v>64</v>
      </c>
      <c r="H163" s="129" t="s">
        <v>38</v>
      </c>
    </row>
    <row r="164" spans="1:8" ht="12.2" customHeight="1">
      <c r="A164" s="125" t="s">
        <v>37</v>
      </c>
      <c r="B164" s="126">
        <v>20</v>
      </c>
      <c r="C164" s="127">
        <v>1.3</v>
      </c>
      <c r="D164" s="127">
        <v>0.2</v>
      </c>
      <c r="E164" s="127">
        <v>8.5</v>
      </c>
      <c r="F164" s="127">
        <v>40.799999999999997</v>
      </c>
      <c r="G164" s="129" t="s">
        <v>64</v>
      </c>
      <c r="H164" s="129" t="s">
        <v>38</v>
      </c>
    </row>
    <row r="165" spans="1:8" ht="12.2" customHeight="1">
      <c r="A165" s="130" t="s">
        <v>39</v>
      </c>
      <c r="B165" s="131">
        <f>SUM(B160:B164)</f>
        <v>560</v>
      </c>
      <c r="C165" s="124">
        <f t="shared" ref="C165:F165" si="24">SUM(C160:C164)</f>
        <v>18.666666666666668</v>
      </c>
      <c r="D165" s="124">
        <f t="shared" si="24"/>
        <v>20.766666666666666</v>
      </c>
      <c r="E165" s="124">
        <f t="shared" si="24"/>
        <v>81.933333333333337</v>
      </c>
      <c r="F165" s="124">
        <f t="shared" si="24"/>
        <v>629.4</v>
      </c>
      <c r="G165" s="132"/>
      <c r="H165" s="132"/>
    </row>
    <row r="166" spans="1:8" ht="14.65" customHeight="1">
      <c r="A166" s="158" t="s">
        <v>40</v>
      </c>
      <c r="B166" s="158"/>
      <c r="C166" s="158"/>
      <c r="D166" s="158"/>
      <c r="E166" s="158"/>
      <c r="F166" s="158"/>
      <c r="G166" s="158"/>
      <c r="H166" s="158"/>
    </row>
    <row r="167" spans="1:8" ht="12.2" customHeight="1">
      <c r="A167" s="125" t="s">
        <v>363</v>
      </c>
      <c r="B167" s="126">
        <v>150</v>
      </c>
      <c r="C167" s="127">
        <v>1.4</v>
      </c>
      <c r="D167" s="127">
        <v>0.3</v>
      </c>
      <c r="E167" s="127">
        <v>12</v>
      </c>
      <c r="F167" s="127">
        <v>1.5</v>
      </c>
      <c r="G167" s="129" t="s">
        <v>76</v>
      </c>
      <c r="H167" s="129" t="s">
        <v>29</v>
      </c>
    </row>
    <row r="168" spans="1:8" ht="12.2" customHeight="1">
      <c r="A168" s="125" t="s">
        <v>200</v>
      </c>
      <c r="B168" s="126">
        <v>250</v>
      </c>
      <c r="C168" s="127">
        <v>2</v>
      </c>
      <c r="D168" s="127">
        <v>5.2</v>
      </c>
      <c r="E168" s="127">
        <v>14.7</v>
      </c>
      <c r="F168" s="127">
        <v>113.8</v>
      </c>
      <c r="G168" s="129" t="s">
        <v>201</v>
      </c>
      <c r="H168" s="129" t="s">
        <v>29</v>
      </c>
    </row>
    <row r="169" spans="1:8" ht="12.2" customHeight="1">
      <c r="A169" s="125" t="s">
        <v>202</v>
      </c>
      <c r="B169" s="126">
        <v>220</v>
      </c>
      <c r="C169" s="127">
        <v>20.100000000000001</v>
      </c>
      <c r="D169" s="127">
        <v>23.5</v>
      </c>
      <c r="E169" s="127">
        <v>48.3</v>
      </c>
      <c r="F169" s="127">
        <v>495.1</v>
      </c>
      <c r="G169" s="129" t="s">
        <v>203</v>
      </c>
      <c r="H169" s="129" t="s">
        <v>29</v>
      </c>
    </row>
    <row r="170" spans="1:8" ht="12.2" customHeight="1">
      <c r="A170" s="125" t="s">
        <v>154</v>
      </c>
      <c r="B170" s="126">
        <v>200</v>
      </c>
      <c r="C170" s="127">
        <v>1.6</v>
      </c>
      <c r="D170" s="127">
        <v>1.2</v>
      </c>
      <c r="E170" s="127">
        <v>12.4</v>
      </c>
      <c r="F170" s="127">
        <v>67.3</v>
      </c>
      <c r="G170" s="129" t="s">
        <v>155</v>
      </c>
      <c r="H170" s="129" t="s">
        <v>29</v>
      </c>
    </row>
    <row r="171" spans="1:8" ht="12.2" customHeight="1">
      <c r="A171" s="125" t="s">
        <v>50</v>
      </c>
      <c r="B171" s="126">
        <v>50</v>
      </c>
      <c r="C171" s="127">
        <v>3.8</v>
      </c>
      <c r="D171" s="127">
        <v>0.3</v>
      </c>
      <c r="E171" s="127">
        <v>25.1</v>
      </c>
      <c r="F171" s="127">
        <v>118.4</v>
      </c>
      <c r="G171" s="129" t="s">
        <v>64</v>
      </c>
      <c r="H171" s="129" t="s">
        <v>32</v>
      </c>
    </row>
    <row r="172" spans="1:8" ht="12.2" customHeight="1">
      <c r="A172" s="125" t="s">
        <v>37</v>
      </c>
      <c r="B172" s="126">
        <v>40</v>
      </c>
      <c r="C172" s="127">
        <v>2.6</v>
      </c>
      <c r="D172" s="127">
        <v>0.4</v>
      </c>
      <c r="E172" s="127">
        <v>17</v>
      </c>
      <c r="F172" s="127">
        <v>81.599999999999994</v>
      </c>
      <c r="G172" s="129" t="s">
        <v>64</v>
      </c>
      <c r="H172" s="129" t="s">
        <v>32</v>
      </c>
    </row>
    <row r="173" spans="1:8" ht="21.6" customHeight="1">
      <c r="A173" s="130" t="s">
        <v>39</v>
      </c>
      <c r="B173" s="131">
        <f>SUM(B167:B172)</f>
        <v>910</v>
      </c>
      <c r="C173" s="124">
        <f t="shared" ref="C173:F173" si="25">SUM(C167:C172)</f>
        <v>31.500000000000004</v>
      </c>
      <c r="D173" s="124">
        <f t="shared" si="25"/>
        <v>30.9</v>
      </c>
      <c r="E173" s="124">
        <f t="shared" si="25"/>
        <v>129.5</v>
      </c>
      <c r="F173" s="124">
        <f t="shared" si="25"/>
        <v>877.69999999999993</v>
      </c>
      <c r="G173" s="132"/>
      <c r="H173" s="132"/>
    </row>
    <row r="174" spans="1:8" ht="14.65" customHeight="1">
      <c r="A174" s="158" t="s">
        <v>51</v>
      </c>
      <c r="B174" s="158"/>
      <c r="C174" s="158"/>
      <c r="D174" s="158"/>
      <c r="E174" s="158"/>
      <c r="F174" s="158"/>
      <c r="G174" s="158"/>
      <c r="H174" s="158"/>
    </row>
    <row r="175" spans="1:8" ht="12.2" customHeight="1">
      <c r="A175" s="125" t="s">
        <v>205</v>
      </c>
      <c r="B175" s="126">
        <v>170</v>
      </c>
      <c r="C175" s="127">
        <v>13.2</v>
      </c>
      <c r="D175" s="127">
        <v>15</v>
      </c>
      <c r="E175" s="127">
        <v>33</v>
      </c>
      <c r="F175" s="127">
        <v>312.2</v>
      </c>
      <c r="G175" s="129" t="s">
        <v>90</v>
      </c>
      <c r="H175" s="129" t="s">
        <v>29</v>
      </c>
    </row>
    <row r="176" spans="1:8" ht="12.2" customHeight="1">
      <c r="A176" s="125" t="s">
        <v>207</v>
      </c>
      <c r="B176" s="126">
        <v>180</v>
      </c>
      <c r="C176" s="127">
        <v>0.1</v>
      </c>
      <c r="D176" s="127">
        <v>0.1</v>
      </c>
      <c r="E176" s="127">
        <v>13.9</v>
      </c>
      <c r="F176" s="127">
        <v>58.2</v>
      </c>
      <c r="G176" s="129" t="s">
        <v>136</v>
      </c>
      <c r="H176" s="129" t="s">
        <v>29</v>
      </c>
    </row>
    <row r="177" spans="1:8" ht="12.2" customHeight="1">
      <c r="A177" s="130" t="s">
        <v>39</v>
      </c>
      <c r="B177" s="131">
        <f>B175+B176</f>
        <v>350</v>
      </c>
      <c r="C177" s="124">
        <f t="shared" ref="C177:F177" si="26">C175+C176</f>
        <v>13.299999999999999</v>
      </c>
      <c r="D177" s="124">
        <f t="shared" si="26"/>
        <v>15.1</v>
      </c>
      <c r="E177" s="124">
        <f t="shared" si="26"/>
        <v>46.9</v>
      </c>
      <c r="F177" s="124">
        <f t="shared" si="26"/>
        <v>370.4</v>
      </c>
      <c r="G177" s="132"/>
      <c r="H177" s="132"/>
    </row>
    <row r="178" spans="1:8" ht="21.6" customHeight="1">
      <c r="A178" s="157" t="s">
        <v>57</v>
      </c>
      <c r="B178" s="157"/>
      <c r="C178" s="140">
        <f>C177+C173+C165</f>
        <v>63.466666666666669</v>
      </c>
      <c r="D178" s="140">
        <f t="shared" ref="D178:F178" si="27">D177+D173+D165</f>
        <v>66.766666666666666</v>
      </c>
      <c r="E178" s="140">
        <f t="shared" si="27"/>
        <v>258.33333333333337</v>
      </c>
      <c r="F178" s="140">
        <f t="shared" si="27"/>
        <v>1877.5</v>
      </c>
      <c r="G178" s="132"/>
      <c r="H178" s="132"/>
    </row>
    <row r="179" spans="1:8" ht="28.35" customHeight="1">
      <c r="A179" s="160" t="s">
        <v>196</v>
      </c>
      <c r="B179" s="160"/>
      <c r="C179" s="160"/>
      <c r="D179" s="160"/>
      <c r="E179" s="160"/>
      <c r="F179" s="160"/>
      <c r="G179" s="160"/>
      <c r="H179" s="160"/>
    </row>
    <row r="180" spans="1:8" ht="13.35" customHeight="1">
      <c r="A180" s="162" t="s">
        <v>1</v>
      </c>
      <c r="B180" s="159" t="s">
        <v>2</v>
      </c>
      <c r="C180" s="161" t="s">
        <v>3</v>
      </c>
      <c r="D180" s="161"/>
      <c r="E180" s="161"/>
      <c r="F180" s="163" t="s">
        <v>4</v>
      </c>
      <c r="G180" s="159" t="s">
        <v>7</v>
      </c>
      <c r="H180" s="159" t="s">
        <v>8</v>
      </c>
    </row>
    <row r="181" spans="1:8" ht="26.65" customHeight="1">
      <c r="A181" s="162"/>
      <c r="B181" s="159"/>
      <c r="C181" s="124" t="s">
        <v>9</v>
      </c>
      <c r="D181" s="124" t="s">
        <v>10</v>
      </c>
      <c r="E181" s="124" t="s">
        <v>11</v>
      </c>
      <c r="F181" s="163"/>
      <c r="G181" s="159"/>
      <c r="H181" s="159"/>
    </row>
    <row r="182" spans="1:8" ht="14.65" customHeight="1">
      <c r="A182" s="158" t="s">
        <v>26</v>
      </c>
      <c r="B182" s="158"/>
      <c r="C182" s="158"/>
      <c r="D182" s="158"/>
      <c r="E182" s="158"/>
      <c r="F182" s="158"/>
      <c r="G182" s="158"/>
      <c r="H182" s="158"/>
    </row>
    <row r="183" spans="1:8" ht="12.2" customHeight="1">
      <c r="A183" s="125" t="s">
        <v>210</v>
      </c>
      <c r="B183" s="126">
        <v>200</v>
      </c>
      <c r="C183" s="127">
        <v>6</v>
      </c>
      <c r="D183" s="127">
        <v>3.7</v>
      </c>
      <c r="E183" s="127">
        <v>31.8</v>
      </c>
      <c r="F183" s="127">
        <v>185.9</v>
      </c>
      <c r="G183" s="129" t="s">
        <v>211</v>
      </c>
      <c r="H183" s="129" t="s">
        <v>32</v>
      </c>
    </row>
    <row r="184" spans="1:8" s="145" customFormat="1" ht="12.2" customHeight="1">
      <c r="A184" s="141" t="s">
        <v>373</v>
      </c>
      <c r="B184" s="142">
        <v>60</v>
      </c>
      <c r="C184" s="143">
        <f>5.8*60/55</f>
        <v>6.3272727272727272</v>
      </c>
      <c r="D184" s="143">
        <f>11.6*60/55</f>
        <v>12.654545454545454</v>
      </c>
      <c r="E184" s="143">
        <f>15.1*60/55</f>
        <v>16.472727272727273</v>
      </c>
      <c r="F184" s="143">
        <f>198.2*60/55</f>
        <v>216.21818181818182</v>
      </c>
      <c r="G184" s="144" t="s">
        <v>58</v>
      </c>
      <c r="H184" s="144">
        <v>2017</v>
      </c>
    </row>
    <row r="185" spans="1:8" ht="12.2" customHeight="1">
      <c r="A185" s="125" t="s">
        <v>212</v>
      </c>
      <c r="B185" s="126">
        <v>200</v>
      </c>
      <c r="C185" s="127">
        <v>3.8</v>
      </c>
      <c r="D185" s="127">
        <v>3</v>
      </c>
      <c r="E185" s="127">
        <v>14.7</v>
      </c>
      <c r="F185" s="127">
        <v>102.3</v>
      </c>
      <c r="G185" s="129" t="s">
        <v>123</v>
      </c>
      <c r="H185" s="129" t="s">
        <v>29</v>
      </c>
    </row>
    <row r="186" spans="1:8" ht="12.2" customHeight="1">
      <c r="A186" s="125" t="s">
        <v>50</v>
      </c>
      <c r="B186" s="126">
        <v>30</v>
      </c>
      <c r="C186" s="127">
        <v>2.2999999999999998</v>
      </c>
      <c r="D186" s="127">
        <v>0.2</v>
      </c>
      <c r="E186" s="127">
        <v>15.1</v>
      </c>
      <c r="F186" s="127">
        <v>71</v>
      </c>
      <c r="G186" s="129" t="s">
        <v>64</v>
      </c>
      <c r="H186" s="129" t="s">
        <v>38</v>
      </c>
    </row>
    <row r="187" spans="1:8" ht="12.2" customHeight="1">
      <c r="A187" s="125" t="s">
        <v>37</v>
      </c>
      <c r="B187" s="126">
        <v>20</v>
      </c>
      <c r="C187" s="127">
        <v>1.3</v>
      </c>
      <c r="D187" s="127">
        <v>0.2</v>
      </c>
      <c r="E187" s="127">
        <v>8.5</v>
      </c>
      <c r="F187" s="127">
        <v>40.799999999999997</v>
      </c>
      <c r="G187" s="129" t="s">
        <v>64</v>
      </c>
      <c r="H187" s="129" t="s">
        <v>38</v>
      </c>
    </row>
    <row r="188" spans="1:8" ht="12.2" customHeight="1">
      <c r="A188" s="125" t="s">
        <v>357</v>
      </c>
      <c r="B188" s="126">
        <v>200</v>
      </c>
      <c r="C188" s="127">
        <v>5.6</v>
      </c>
      <c r="D188" s="127">
        <v>4.9000000000000004</v>
      </c>
      <c r="E188" s="127">
        <v>9.3000000000000007</v>
      </c>
      <c r="F188" s="127">
        <v>104.8</v>
      </c>
      <c r="G188" s="129" t="s">
        <v>64</v>
      </c>
      <c r="H188" s="129" t="s">
        <v>77</v>
      </c>
    </row>
    <row r="189" spans="1:8" ht="12.2" customHeight="1">
      <c r="A189" s="130" t="s">
        <v>39</v>
      </c>
      <c r="B189" s="131">
        <f>SUM(B183:B188)</f>
        <v>710</v>
      </c>
      <c r="C189" s="124">
        <f t="shared" ref="C189:F189" si="28">SUM(C183:C188)</f>
        <v>25.327272727272728</v>
      </c>
      <c r="D189" s="124">
        <f t="shared" si="28"/>
        <v>24.654545454545456</v>
      </c>
      <c r="E189" s="124">
        <f t="shared" si="28"/>
        <v>95.872727272727261</v>
      </c>
      <c r="F189" s="124">
        <f t="shared" si="28"/>
        <v>721.0181818181818</v>
      </c>
      <c r="G189" s="132"/>
      <c r="H189" s="132"/>
    </row>
    <row r="190" spans="1:8" ht="14.65" customHeight="1">
      <c r="A190" s="158" t="s">
        <v>40</v>
      </c>
      <c r="B190" s="158"/>
      <c r="C190" s="158"/>
      <c r="D190" s="158"/>
      <c r="E190" s="158"/>
      <c r="F190" s="158"/>
      <c r="G190" s="158"/>
      <c r="H190" s="158"/>
    </row>
    <row r="191" spans="1:8" ht="12.2" customHeight="1">
      <c r="A191" s="125" t="s">
        <v>215</v>
      </c>
      <c r="B191" s="126">
        <v>120</v>
      </c>
      <c r="C191" s="127">
        <v>0.5</v>
      </c>
      <c r="D191" s="127">
        <v>0.5</v>
      </c>
      <c r="E191" s="127">
        <v>11.8</v>
      </c>
      <c r="F191" s="127">
        <v>56.4</v>
      </c>
      <c r="G191" s="129" t="s">
        <v>36</v>
      </c>
      <c r="H191" s="129" t="s">
        <v>29</v>
      </c>
    </row>
    <row r="192" spans="1:8" ht="12.2" customHeight="1">
      <c r="A192" s="125" t="s">
        <v>216</v>
      </c>
      <c r="B192" s="126">
        <v>250</v>
      </c>
      <c r="C192" s="127">
        <v>2.7</v>
      </c>
      <c r="D192" s="127">
        <v>9.6999999999999993</v>
      </c>
      <c r="E192" s="127">
        <v>13.6</v>
      </c>
      <c r="F192" s="127">
        <v>116.1</v>
      </c>
      <c r="G192" s="129" t="s">
        <v>217</v>
      </c>
      <c r="H192" s="129" t="s">
        <v>29</v>
      </c>
    </row>
    <row r="193" spans="1:8" ht="12.2" customHeight="1">
      <c r="A193" s="125" t="s">
        <v>218</v>
      </c>
      <c r="B193" s="126">
        <v>180</v>
      </c>
      <c r="C193" s="127">
        <v>7</v>
      </c>
      <c r="D193" s="127">
        <v>5.9</v>
      </c>
      <c r="E193" s="127">
        <v>21.3</v>
      </c>
      <c r="F193" s="127">
        <v>232.6</v>
      </c>
      <c r="G193" s="129" t="s">
        <v>219</v>
      </c>
      <c r="H193" s="129" t="s">
        <v>32</v>
      </c>
    </row>
    <row r="194" spans="1:8" ht="12.2" customHeight="1">
      <c r="A194" s="125" t="s">
        <v>220</v>
      </c>
      <c r="B194" s="126">
        <v>125</v>
      </c>
      <c r="C194" s="127">
        <v>13.9</v>
      </c>
      <c r="D194" s="127">
        <v>10.7</v>
      </c>
      <c r="E194" s="127">
        <v>16.600000000000001</v>
      </c>
      <c r="F194" s="127">
        <v>223.2</v>
      </c>
      <c r="G194" s="129" t="s">
        <v>86</v>
      </c>
      <c r="H194" s="129" t="s">
        <v>29</v>
      </c>
    </row>
    <row r="195" spans="1:8" ht="12.2" customHeight="1">
      <c r="A195" s="125" t="s">
        <v>221</v>
      </c>
      <c r="B195" s="126">
        <v>200</v>
      </c>
      <c r="C195" s="127">
        <v>0.6</v>
      </c>
      <c r="D195" s="127">
        <v>0.4</v>
      </c>
      <c r="E195" s="127">
        <v>31.6</v>
      </c>
      <c r="F195" s="127">
        <v>135.80000000000001</v>
      </c>
      <c r="G195" s="129" t="s">
        <v>56</v>
      </c>
      <c r="H195" s="129" t="s">
        <v>29</v>
      </c>
    </row>
    <row r="196" spans="1:8" ht="12.2" customHeight="1">
      <c r="A196" s="125" t="s">
        <v>50</v>
      </c>
      <c r="B196" s="126">
        <v>50</v>
      </c>
      <c r="C196" s="127">
        <v>3.8</v>
      </c>
      <c r="D196" s="127">
        <v>0.3</v>
      </c>
      <c r="E196" s="127">
        <v>25.1</v>
      </c>
      <c r="F196" s="127">
        <v>118.4</v>
      </c>
      <c r="G196" s="129" t="s">
        <v>64</v>
      </c>
      <c r="H196" s="129" t="s">
        <v>38</v>
      </c>
    </row>
    <row r="197" spans="1:8" ht="12.2" customHeight="1">
      <c r="A197" s="125" t="s">
        <v>37</v>
      </c>
      <c r="B197" s="126">
        <v>30</v>
      </c>
      <c r="C197" s="127">
        <v>2</v>
      </c>
      <c r="D197" s="127">
        <v>0.3</v>
      </c>
      <c r="E197" s="127">
        <v>12.7</v>
      </c>
      <c r="F197" s="127">
        <v>61.2</v>
      </c>
      <c r="G197" s="129" t="s">
        <v>64</v>
      </c>
      <c r="H197" s="129" t="s">
        <v>38</v>
      </c>
    </row>
    <row r="198" spans="1:8" ht="21.6" customHeight="1">
      <c r="A198" s="130" t="s">
        <v>39</v>
      </c>
      <c r="B198" s="131">
        <f>SUM(B191:B197)</f>
        <v>955</v>
      </c>
      <c r="C198" s="124">
        <f t="shared" ref="C198:F198" si="29">SUM(C191:C197)</f>
        <v>30.500000000000004</v>
      </c>
      <c r="D198" s="124">
        <f t="shared" si="29"/>
        <v>27.8</v>
      </c>
      <c r="E198" s="124">
        <f t="shared" si="29"/>
        <v>132.69999999999999</v>
      </c>
      <c r="F198" s="124">
        <f t="shared" si="29"/>
        <v>943.69999999999993</v>
      </c>
      <c r="G198" s="132"/>
      <c r="H198" s="132"/>
    </row>
    <row r="199" spans="1:8" ht="14.65" customHeight="1">
      <c r="A199" s="158" t="s">
        <v>51</v>
      </c>
      <c r="B199" s="158"/>
      <c r="C199" s="158"/>
      <c r="D199" s="158"/>
      <c r="E199" s="158"/>
      <c r="F199" s="158"/>
      <c r="G199" s="158"/>
      <c r="H199" s="158"/>
    </row>
    <row r="200" spans="1:8" ht="12.2" customHeight="1">
      <c r="A200" s="125" t="s">
        <v>223</v>
      </c>
      <c r="B200" s="126">
        <v>135</v>
      </c>
      <c r="C200" s="127">
        <v>12.4</v>
      </c>
      <c r="D200" s="127">
        <v>12.2</v>
      </c>
      <c r="E200" s="127">
        <v>10.199999999999999</v>
      </c>
      <c r="F200" s="127">
        <v>233</v>
      </c>
      <c r="G200" s="129" t="s">
        <v>224</v>
      </c>
      <c r="H200" s="129" t="s">
        <v>54</v>
      </c>
    </row>
    <row r="201" spans="1:8" ht="12.2" customHeight="1">
      <c r="A201" s="125" t="s">
        <v>48</v>
      </c>
      <c r="B201" s="126">
        <v>200</v>
      </c>
      <c r="C201" s="127">
        <v>0.3</v>
      </c>
      <c r="D201" s="127">
        <v>0</v>
      </c>
      <c r="E201" s="127">
        <v>22.6</v>
      </c>
      <c r="F201" s="127">
        <v>92.4</v>
      </c>
      <c r="G201" s="129" t="s">
        <v>49</v>
      </c>
      <c r="H201" s="129" t="s">
        <v>29</v>
      </c>
    </row>
    <row r="202" spans="1:8" ht="12.2" customHeight="1">
      <c r="A202" s="125" t="s">
        <v>227</v>
      </c>
      <c r="B202" s="126">
        <v>15</v>
      </c>
      <c r="C202" s="127">
        <v>1.1000000000000001</v>
      </c>
      <c r="D202" s="127">
        <v>1.5</v>
      </c>
      <c r="E202" s="127">
        <v>11.2</v>
      </c>
      <c r="F202" s="127">
        <v>62.6</v>
      </c>
      <c r="G202" s="129" t="s">
        <v>64</v>
      </c>
      <c r="H202" s="129"/>
    </row>
    <row r="203" spans="1:8" ht="12.2" customHeight="1">
      <c r="A203" s="130" t="s">
        <v>39</v>
      </c>
      <c r="B203" s="131">
        <f>SUM(B200:B202)</f>
        <v>350</v>
      </c>
      <c r="C203" s="124">
        <f t="shared" ref="C203:F203" si="30">SUM(C200:C202)</f>
        <v>13.8</v>
      </c>
      <c r="D203" s="124">
        <f t="shared" si="30"/>
        <v>13.7</v>
      </c>
      <c r="E203" s="124">
        <f t="shared" si="30"/>
        <v>44</v>
      </c>
      <c r="F203" s="124">
        <f t="shared" si="30"/>
        <v>388</v>
      </c>
      <c r="G203" s="132"/>
      <c r="H203" s="132"/>
    </row>
    <row r="204" spans="1:8" ht="21.6" customHeight="1">
      <c r="A204" s="157" t="s">
        <v>57</v>
      </c>
      <c r="B204" s="157"/>
      <c r="C204" s="140">
        <f>C203+C198+C189</f>
        <v>69.627272727272725</v>
      </c>
      <c r="D204" s="140">
        <f t="shared" ref="D204:F204" si="31">D203+D198+D189</f>
        <v>66.154545454545456</v>
      </c>
      <c r="E204" s="140">
        <f t="shared" si="31"/>
        <v>272.57272727272726</v>
      </c>
      <c r="F204" s="140">
        <f t="shared" si="31"/>
        <v>2052.7181818181816</v>
      </c>
      <c r="G204" s="132"/>
      <c r="H204" s="132"/>
    </row>
    <row r="205" spans="1:8" ht="28.35" customHeight="1">
      <c r="A205" s="160" t="s">
        <v>209</v>
      </c>
      <c r="B205" s="160"/>
      <c r="C205" s="160"/>
      <c r="D205" s="160"/>
      <c r="E205" s="160"/>
      <c r="F205" s="160"/>
      <c r="G205" s="160"/>
      <c r="H205" s="160"/>
    </row>
    <row r="206" spans="1:8" ht="13.35" customHeight="1">
      <c r="A206" s="162" t="s">
        <v>1</v>
      </c>
      <c r="B206" s="159" t="s">
        <v>2</v>
      </c>
      <c r="C206" s="161" t="s">
        <v>3</v>
      </c>
      <c r="D206" s="161"/>
      <c r="E206" s="161"/>
      <c r="F206" s="163" t="s">
        <v>4</v>
      </c>
      <c r="G206" s="159" t="s">
        <v>7</v>
      </c>
      <c r="H206" s="159" t="s">
        <v>8</v>
      </c>
    </row>
    <row r="207" spans="1:8" ht="26.65" customHeight="1">
      <c r="A207" s="162"/>
      <c r="B207" s="159"/>
      <c r="C207" s="124" t="s">
        <v>9</v>
      </c>
      <c r="D207" s="124" t="s">
        <v>10</v>
      </c>
      <c r="E207" s="124" t="s">
        <v>11</v>
      </c>
      <c r="F207" s="163"/>
      <c r="G207" s="159"/>
      <c r="H207" s="159"/>
    </row>
    <row r="208" spans="1:8" ht="14.65" customHeight="1">
      <c r="A208" s="158" t="s">
        <v>26</v>
      </c>
      <c r="B208" s="158"/>
      <c r="C208" s="158"/>
      <c r="D208" s="158"/>
      <c r="E208" s="158"/>
      <c r="F208" s="158"/>
      <c r="G208" s="158"/>
      <c r="H208" s="158"/>
    </row>
    <row r="209" spans="1:8" ht="12.2" customHeight="1">
      <c r="A209" s="125" t="s">
        <v>80</v>
      </c>
      <c r="B209" s="126">
        <v>100</v>
      </c>
      <c r="C209" s="127">
        <v>0.4</v>
      </c>
      <c r="D209" s="127">
        <v>0.4</v>
      </c>
      <c r="E209" s="127">
        <v>9.8000000000000007</v>
      </c>
      <c r="F209" s="127">
        <v>47</v>
      </c>
      <c r="G209" s="129" t="s">
        <v>36</v>
      </c>
      <c r="H209" s="129" t="s">
        <v>29</v>
      </c>
    </row>
    <row r="210" spans="1:8" ht="12.2" customHeight="1">
      <c r="A210" s="125" t="s">
        <v>251</v>
      </c>
      <c r="B210" s="126">
        <v>200</v>
      </c>
      <c r="C210" s="127">
        <v>12.3</v>
      </c>
      <c r="D210" s="127">
        <v>17.8</v>
      </c>
      <c r="E210" s="127">
        <v>25.7</v>
      </c>
      <c r="F210" s="127">
        <v>349.4</v>
      </c>
      <c r="G210" s="129" t="s">
        <v>252</v>
      </c>
      <c r="H210" s="129" t="s">
        <v>32</v>
      </c>
    </row>
    <row r="211" spans="1:8" ht="12.2" customHeight="1">
      <c r="A211" s="125" t="s">
        <v>364</v>
      </c>
      <c r="B211" s="126">
        <v>180</v>
      </c>
      <c r="C211" s="127">
        <v>5</v>
      </c>
      <c r="D211" s="127">
        <v>4.5</v>
      </c>
      <c r="E211" s="127">
        <v>8.1</v>
      </c>
      <c r="F211" s="127">
        <v>101.7</v>
      </c>
      <c r="G211" s="129" t="s">
        <v>70</v>
      </c>
      <c r="H211" s="129" t="s">
        <v>29</v>
      </c>
    </row>
    <row r="212" spans="1:8" ht="12.2" customHeight="1">
      <c r="A212" s="125" t="s">
        <v>50</v>
      </c>
      <c r="B212" s="126">
        <v>50</v>
      </c>
      <c r="C212" s="127">
        <v>3.8</v>
      </c>
      <c r="D212" s="127">
        <v>0.3</v>
      </c>
      <c r="E212" s="127">
        <v>25.1</v>
      </c>
      <c r="F212" s="127">
        <v>118.4</v>
      </c>
      <c r="G212" s="129" t="s">
        <v>64</v>
      </c>
      <c r="H212" s="129" t="s">
        <v>38</v>
      </c>
    </row>
    <row r="213" spans="1:8" ht="12.2" customHeight="1">
      <c r="A213" s="125" t="s">
        <v>37</v>
      </c>
      <c r="B213" s="126">
        <v>20</v>
      </c>
      <c r="C213" s="127">
        <v>1.3</v>
      </c>
      <c r="D213" s="127">
        <v>0.2</v>
      </c>
      <c r="E213" s="127">
        <v>8.5</v>
      </c>
      <c r="F213" s="127">
        <v>40.799999999999997</v>
      </c>
      <c r="G213" s="129" t="s">
        <v>64</v>
      </c>
      <c r="H213" s="129" t="s">
        <v>38</v>
      </c>
    </row>
    <row r="214" spans="1:8" ht="21.6" customHeight="1">
      <c r="A214" s="130" t="s">
        <v>39</v>
      </c>
      <c r="B214" s="131">
        <f>SUM(B209:B213)</f>
        <v>550</v>
      </c>
      <c r="C214" s="124">
        <f t="shared" ref="C214:F214" si="32">SUM(C209:C213)</f>
        <v>22.800000000000004</v>
      </c>
      <c r="D214" s="124">
        <f t="shared" si="32"/>
        <v>23.2</v>
      </c>
      <c r="E214" s="124">
        <f t="shared" si="32"/>
        <v>77.2</v>
      </c>
      <c r="F214" s="124">
        <f t="shared" si="32"/>
        <v>657.3</v>
      </c>
      <c r="G214" s="132"/>
      <c r="H214" s="132"/>
    </row>
    <row r="215" spans="1:8" ht="14.65" customHeight="1">
      <c r="A215" s="158" t="s">
        <v>40</v>
      </c>
      <c r="B215" s="158"/>
      <c r="C215" s="158"/>
      <c r="D215" s="158"/>
      <c r="E215" s="158"/>
      <c r="F215" s="158"/>
      <c r="G215" s="158"/>
      <c r="H215" s="158"/>
    </row>
    <row r="216" spans="1:8" s="138" customFormat="1" ht="12.2" customHeight="1">
      <c r="A216" s="133" t="s">
        <v>380</v>
      </c>
      <c r="B216" s="134">
        <v>100</v>
      </c>
      <c r="C216" s="135">
        <f>0.5*100/60</f>
        <v>0.83333333333333337</v>
      </c>
      <c r="D216" s="135">
        <f>0.1*100/60</f>
        <v>0.16666666666666666</v>
      </c>
      <c r="E216" s="135">
        <f>1.5*100/60</f>
        <v>2.5</v>
      </c>
      <c r="F216" s="135">
        <f>8.4*100/60</f>
        <v>14</v>
      </c>
      <c r="G216" s="137" t="s">
        <v>379</v>
      </c>
      <c r="H216" s="137" t="s">
        <v>54</v>
      </c>
    </row>
    <row r="217" spans="1:8" ht="12.2" customHeight="1">
      <c r="A217" s="125" t="s">
        <v>258</v>
      </c>
      <c r="B217" s="126">
        <v>250</v>
      </c>
      <c r="C217" s="127">
        <v>2.7</v>
      </c>
      <c r="D217" s="127">
        <v>5.0999999999999996</v>
      </c>
      <c r="E217" s="127">
        <v>16.2</v>
      </c>
      <c r="F217" s="127">
        <v>123.1</v>
      </c>
      <c r="G217" s="129" t="s">
        <v>76</v>
      </c>
      <c r="H217" s="129" t="s">
        <v>77</v>
      </c>
    </row>
    <row r="218" spans="1:8" ht="12.2" customHeight="1">
      <c r="A218" s="125" t="s">
        <v>259</v>
      </c>
      <c r="B218" s="126">
        <v>180</v>
      </c>
      <c r="C218" s="127">
        <v>7.5</v>
      </c>
      <c r="D218" s="127">
        <v>11.2</v>
      </c>
      <c r="E218" s="127">
        <v>21.7</v>
      </c>
      <c r="F218" s="127">
        <v>183.6</v>
      </c>
      <c r="G218" s="129" t="s">
        <v>76</v>
      </c>
      <c r="H218" s="129" t="s">
        <v>77</v>
      </c>
    </row>
    <row r="219" spans="1:8" ht="12.2" customHeight="1">
      <c r="A219" s="125" t="s">
        <v>260</v>
      </c>
      <c r="B219" s="126">
        <v>100</v>
      </c>
      <c r="C219" s="127">
        <v>13.2</v>
      </c>
      <c r="D219" s="127">
        <v>10.1</v>
      </c>
      <c r="E219" s="127">
        <v>14</v>
      </c>
      <c r="F219" s="127">
        <v>183.9</v>
      </c>
      <c r="G219" s="129" t="s">
        <v>76</v>
      </c>
      <c r="H219" s="129" t="s">
        <v>77</v>
      </c>
    </row>
    <row r="220" spans="1:8" ht="12.2" customHeight="1">
      <c r="A220" s="125" t="s">
        <v>261</v>
      </c>
      <c r="B220" s="126">
        <v>180</v>
      </c>
      <c r="C220" s="127">
        <v>0.5</v>
      </c>
      <c r="D220" s="127">
        <v>0.2</v>
      </c>
      <c r="E220" s="127">
        <v>30.6</v>
      </c>
      <c r="F220" s="127">
        <v>136.1</v>
      </c>
      <c r="G220" s="129" t="s">
        <v>76</v>
      </c>
      <c r="H220" s="129" t="s">
        <v>77</v>
      </c>
    </row>
    <row r="221" spans="1:8" ht="12.2" customHeight="1">
      <c r="A221" s="125" t="s">
        <v>50</v>
      </c>
      <c r="B221" s="126">
        <v>50</v>
      </c>
      <c r="C221" s="127">
        <v>3.8</v>
      </c>
      <c r="D221" s="127">
        <v>0.3</v>
      </c>
      <c r="E221" s="127">
        <v>25.1</v>
      </c>
      <c r="F221" s="127">
        <v>118.4</v>
      </c>
      <c r="G221" s="129" t="s">
        <v>64</v>
      </c>
      <c r="H221" s="129" t="s">
        <v>38</v>
      </c>
    </row>
    <row r="222" spans="1:8" ht="12.2" customHeight="1">
      <c r="A222" s="125" t="s">
        <v>37</v>
      </c>
      <c r="B222" s="126">
        <v>30</v>
      </c>
      <c r="C222" s="127">
        <v>2</v>
      </c>
      <c r="D222" s="127">
        <v>0.3</v>
      </c>
      <c r="E222" s="127">
        <v>12.7</v>
      </c>
      <c r="F222" s="127">
        <v>61.2</v>
      </c>
      <c r="G222" s="129" t="s">
        <v>64</v>
      </c>
      <c r="H222" s="129" t="s">
        <v>38</v>
      </c>
    </row>
    <row r="223" spans="1:8" ht="21.6" customHeight="1">
      <c r="A223" s="130" t="s">
        <v>39</v>
      </c>
      <c r="B223" s="131">
        <f>SUM(B216:B222)</f>
        <v>890</v>
      </c>
      <c r="C223" s="124">
        <f t="shared" ref="C223:F223" si="33">SUM(C216:C222)</f>
        <v>30.533333333333335</v>
      </c>
      <c r="D223" s="124">
        <f t="shared" si="33"/>
        <v>27.366666666666664</v>
      </c>
      <c r="E223" s="124">
        <f t="shared" si="33"/>
        <v>122.8</v>
      </c>
      <c r="F223" s="124">
        <f t="shared" si="33"/>
        <v>820.30000000000007</v>
      </c>
      <c r="G223" s="132"/>
      <c r="H223" s="132"/>
    </row>
    <row r="224" spans="1:8" ht="14.65" customHeight="1">
      <c r="A224" s="158" t="s">
        <v>51</v>
      </c>
      <c r="B224" s="158"/>
      <c r="C224" s="158"/>
      <c r="D224" s="158"/>
      <c r="E224" s="158"/>
      <c r="F224" s="158"/>
      <c r="G224" s="158"/>
      <c r="H224" s="158"/>
    </row>
    <row r="225" spans="1:8" ht="12.2" customHeight="1">
      <c r="A225" s="125" t="s">
        <v>263</v>
      </c>
      <c r="B225" s="126">
        <v>100</v>
      </c>
      <c r="C225" s="127">
        <v>6.5</v>
      </c>
      <c r="D225" s="127">
        <v>5.0999999999999996</v>
      </c>
      <c r="E225" s="127">
        <v>17.5</v>
      </c>
      <c r="F225" s="127">
        <v>122.9</v>
      </c>
      <c r="G225" s="129" t="s">
        <v>264</v>
      </c>
      <c r="H225" s="129" t="s">
        <v>54</v>
      </c>
    </row>
    <row r="226" spans="1:8" ht="12.2" customHeight="1">
      <c r="A226" s="125" t="s">
        <v>265</v>
      </c>
      <c r="B226" s="126">
        <v>20</v>
      </c>
      <c r="C226" s="127">
        <v>4.5999999999999996</v>
      </c>
      <c r="D226" s="127">
        <v>5.9</v>
      </c>
      <c r="E226" s="127">
        <v>0</v>
      </c>
      <c r="F226" s="127">
        <v>72.8</v>
      </c>
      <c r="G226" s="129" t="s">
        <v>228</v>
      </c>
      <c r="H226" s="129" t="s">
        <v>29</v>
      </c>
    </row>
    <row r="227" spans="1:8" ht="12.2" customHeight="1">
      <c r="A227" s="125" t="s">
        <v>78</v>
      </c>
      <c r="B227" s="126">
        <v>200</v>
      </c>
      <c r="C227" s="127">
        <v>0</v>
      </c>
      <c r="D227" s="127">
        <v>0</v>
      </c>
      <c r="E227" s="127">
        <v>7.7</v>
      </c>
      <c r="F227" s="127">
        <v>31</v>
      </c>
      <c r="G227" s="129" t="s">
        <v>79</v>
      </c>
      <c r="H227" s="129" t="s">
        <v>54</v>
      </c>
    </row>
    <row r="228" spans="1:8" ht="12.2" customHeight="1">
      <c r="A228" s="125" t="s">
        <v>227</v>
      </c>
      <c r="B228" s="126">
        <v>30</v>
      </c>
      <c r="C228" s="127">
        <v>2.2999999999999998</v>
      </c>
      <c r="D228" s="127">
        <v>2.9</v>
      </c>
      <c r="E228" s="127">
        <v>22.3</v>
      </c>
      <c r="F228" s="127">
        <v>125.1</v>
      </c>
      <c r="G228" s="129" t="s">
        <v>64</v>
      </c>
      <c r="H228" s="129"/>
    </row>
    <row r="229" spans="1:8" ht="12.2" customHeight="1">
      <c r="A229" s="130" t="s">
        <v>39</v>
      </c>
      <c r="B229" s="131">
        <f>SUM(B225:B228)</f>
        <v>350</v>
      </c>
      <c r="C229" s="124">
        <f t="shared" ref="C229:F229" si="34">SUM(C225:C228)</f>
        <v>13.399999999999999</v>
      </c>
      <c r="D229" s="124">
        <f t="shared" si="34"/>
        <v>13.9</v>
      </c>
      <c r="E229" s="124">
        <f t="shared" si="34"/>
        <v>47.5</v>
      </c>
      <c r="F229" s="124">
        <f t="shared" si="34"/>
        <v>351.79999999999995</v>
      </c>
      <c r="G229" s="132"/>
      <c r="H229" s="132"/>
    </row>
    <row r="230" spans="1:8" ht="21.6" customHeight="1">
      <c r="A230" s="157" t="s">
        <v>57</v>
      </c>
      <c r="B230" s="157"/>
      <c r="C230" s="140">
        <f>C229+C223+C214</f>
        <v>66.733333333333348</v>
      </c>
      <c r="D230" s="140">
        <f t="shared" ref="D230:F230" si="35">D229+D223+D214</f>
        <v>64.466666666666669</v>
      </c>
      <c r="E230" s="140">
        <f t="shared" si="35"/>
        <v>247.5</v>
      </c>
      <c r="F230" s="140">
        <f t="shared" si="35"/>
        <v>1829.3999999999999</v>
      </c>
      <c r="G230" s="132"/>
      <c r="H230" s="132"/>
    </row>
    <row r="231" spans="1:8" ht="28.35" customHeight="1">
      <c r="A231" s="160" t="s">
        <v>229</v>
      </c>
      <c r="B231" s="160"/>
      <c r="C231" s="160"/>
      <c r="D231" s="160"/>
      <c r="E231" s="160"/>
      <c r="F231" s="160"/>
      <c r="G231" s="160"/>
      <c r="H231" s="160"/>
    </row>
    <row r="232" spans="1:8" ht="13.35" customHeight="1">
      <c r="A232" s="162" t="s">
        <v>1</v>
      </c>
      <c r="B232" s="159" t="s">
        <v>2</v>
      </c>
      <c r="C232" s="161" t="s">
        <v>3</v>
      </c>
      <c r="D232" s="161"/>
      <c r="E232" s="161"/>
      <c r="F232" s="163" t="s">
        <v>4</v>
      </c>
      <c r="G232" s="159" t="s">
        <v>7</v>
      </c>
      <c r="H232" s="159" t="s">
        <v>8</v>
      </c>
    </row>
    <row r="233" spans="1:8" ht="26.65" customHeight="1">
      <c r="A233" s="162"/>
      <c r="B233" s="159"/>
      <c r="C233" s="124" t="s">
        <v>9</v>
      </c>
      <c r="D233" s="124" t="s">
        <v>10</v>
      </c>
      <c r="E233" s="124" t="s">
        <v>11</v>
      </c>
      <c r="F233" s="163"/>
      <c r="G233" s="159"/>
      <c r="H233" s="159"/>
    </row>
    <row r="234" spans="1:8" ht="14.65" customHeight="1">
      <c r="A234" s="158" t="s">
        <v>26</v>
      </c>
      <c r="B234" s="158"/>
      <c r="C234" s="158"/>
      <c r="D234" s="158"/>
      <c r="E234" s="158"/>
      <c r="F234" s="158"/>
      <c r="G234" s="158"/>
      <c r="H234" s="158"/>
    </row>
    <row r="235" spans="1:8" ht="12.2" customHeight="1">
      <c r="A235" s="125" t="s">
        <v>267</v>
      </c>
      <c r="B235" s="126">
        <v>100</v>
      </c>
      <c r="C235" s="127">
        <v>1.8</v>
      </c>
      <c r="D235" s="127">
        <v>5.0999999999999996</v>
      </c>
      <c r="E235" s="127">
        <v>6.2</v>
      </c>
      <c r="F235" s="127">
        <v>78.8</v>
      </c>
      <c r="G235" s="129" t="s">
        <v>76</v>
      </c>
      <c r="H235" s="129" t="s">
        <v>29</v>
      </c>
    </row>
    <row r="236" spans="1:8" ht="12.2" customHeight="1">
      <c r="A236" s="125" t="s">
        <v>268</v>
      </c>
      <c r="B236" s="126">
        <v>180</v>
      </c>
      <c r="C236" s="127">
        <v>6.7</v>
      </c>
      <c r="D236" s="127">
        <v>11</v>
      </c>
      <c r="E236" s="127">
        <v>27.9</v>
      </c>
      <c r="F236" s="127">
        <v>202.35</v>
      </c>
      <c r="G236" s="129" t="s">
        <v>76</v>
      </c>
      <c r="H236" s="129" t="s">
        <v>77</v>
      </c>
    </row>
    <row r="237" spans="1:8" ht="12.2" customHeight="1">
      <c r="A237" s="125" t="s">
        <v>269</v>
      </c>
      <c r="B237" s="126">
        <v>130</v>
      </c>
      <c r="C237" s="127">
        <v>8.9</v>
      </c>
      <c r="D237" s="127">
        <v>6.3</v>
      </c>
      <c r="E237" s="127">
        <v>8.4</v>
      </c>
      <c r="F237" s="127">
        <v>163.1</v>
      </c>
      <c r="G237" s="129" t="s">
        <v>270</v>
      </c>
      <c r="H237" s="129" t="s">
        <v>32</v>
      </c>
    </row>
    <row r="238" spans="1:8" ht="12.2" customHeight="1">
      <c r="A238" s="125" t="s">
        <v>55</v>
      </c>
      <c r="B238" s="126">
        <v>200</v>
      </c>
      <c r="C238" s="127">
        <v>1</v>
      </c>
      <c r="D238" s="127">
        <v>0.2</v>
      </c>
      <c r="E238" s="127">
        <v>19.600000000000001</v>
      </c>
      <c r="F238" s="127">
        <v>83.4</v>
      </c>
      <c r="G238" s="129" t="s">
        <v>56</v>
      </c>
      <c r="H238" s="129" t="s">
        <v>54</v>
      </c>
    </row>
    <row r="239" spans="1:8" ht="12.2" customHeight="1">
      <c r="A239" s="125" t="s">
        <v>37</v>
      </c>
      <c r="B239" s="126">
        <v>30</v>
      </c>
      <c r="C239" s="127">
        <v>2</v>
      </c>
      <c r="D239" s="127">
        <v>0.3</v>
      </c>
      <c r="E239" s="127">
        <v>12.7</v>
      </c>
      <c r="F239" s="127">
        <v>61.2</v>
      </c>
      <c r="G239" s="129" t="s">
        <v>64</v>
      </c>
      <c r="H239" s="129" t="s">
        <v>38</v>
      </c>
    </row>
    <row r="240" spans="1:8" ht="12.2" customHeight="1">
      <c r="A240" s="125" t="s">
        <v>50</v>
      </c>
      <c r="B240" s="126">
        <v>30</v>
      </c>
      <c r="C240" s="127">
        <v>2.2999999999999998</v>
      </c>
      <c r="D240" s="127">
        <v>0.2</v>
      </c>
      <c r="E240" s="127">
        <v>15.1</v>
      </c>
      <c r="F240" s="127">
        <v>71</v>
      </c>
      <c r="G240" s="129" t="s">
        <v>64</v>
      </c>
      <c r="H240" s="129" t="s">
        <v>32</v>
      </c>
    </row>
    <row r="241" spans="1:8" ht="21.6" customHeight="1">
      <c r="A241" s="130" t="s">
        <v>39</v>
      </c>
      <c r="B241" s="131">
        <f>SUM(B235:B240)</f>
        <v>670</v>
      </c>
      <c r="C241" s="124">
        <f t="shared" ref="C241:F241" si="36">SUM(C235:C240)</f>
        <v>22.7</v>
      </c>
      <c r="D241" s="124">
        <f t="shared" si="36"/>
        <v>23.1</v>
      </c>
      <c r="E241" s="124">
        <f t="shared" si="36"/>
        <v>89.899999999999991</v>
      </c>
      <c r="F241" s="124">
        <f t="shared" si="36"/>
        <v>659.85</v>
      </c>
      <c r="G241" s="132"/>
      <c r="H241" s="132"/>
    </row>
    <row r="242" spans="1:8" ht="14.65" customHeight="1">
      <c r="A242" s="158" t="s">
        <v>40</v>
      </c>
      <c r="B242" s="158"/>
      <c r="C242" s="158"/>
      <c r="D242" s="158"/>
      <c r="E242" s="158"/>
      <c r="F242" s="158"/>
      <c r="G242" s="158"/>
      <c r="H242" s="158"/>
    </row>
    <row r="243" spans="1:8" s="138" customFormat="1" ht="12.2" customHeight="1">
      <c r="A243" s="133" t="s">
        <v>378</v>
      </c>
      <c r="B243" s="134">
        <v>100</v>
      </c>
      <c r="C243" s="135">
        <f>0.7*100/60</f>
        <v>1.1666666666666667</v>
      </c>
      <c r="D243" s="135">
        <f>0.1*100/60</f>
        <v>0.16666666666666666</v>
      </c>
      <c r="E243" s="135">
        <f>2.3*100/60</f>
        <v>3.833333333333333</v>
      </c>
      <c r="F243" s="135">
        <f>14.4*100/60</f>
        <v>24</v>
      </c>
      <c r="G243" s="137" t="s">
        <v>379</v>
      </c>
      <c r="H243" s="137" t="s">
        <v>54</v>
      </c>
    </row>
    <row r="244" spans="1:8" ht="12.2" customHeight="1">
      <c r="A244" s="125" t="s">
        <v>273</v>
      </c>
      <c r="B244" s="126">
        <v>250</v>
      </c>
      <c r="C244" s="127">
        <v>1.8</v>
      </c>
      <c r="D244" s="127">
        <v>4.4000000000000004</v>
      </c>
      <c r="E244" s="127">
        <v>10.8</v>
      </c>
      <c r="F244" s="127">
        <v>93</v>
      </c>
      <c r="G244" s="129" t="s">
        <v>274</v>
      </c>
      <c r="H244" s="129" t="s">
        <v>29</v>
      </c>
    </row>
    <row r="245" spans="1:8" ht="12.2" customHeight="1">
      <c r="A245" s="125" t="s">
        <v>365</v>
      </c>
      <c r="B245" s="126">
        <v>200</v>
      </c>
      <c r="C245" s="127">
        <v>13.6</v>
      </c>
      <c r="D245" s="127">
        <v>13.7</v>
      </c>
      <c r="E245" s="127">
        <v>35</v>
      </c>
      <c r="F245" s="127">
        <v>273.10000000000002</v>
      </c>
      <c r="G245" s="129" t="s">
        <v>76</v>
      </c>
      <c r="H245" s="129" t="s">
        <v>77</v>
      </c>
    </row>
    <row r="246" spans="1:8" ht="12.2" customHeight="1">
      <c r="A246" s="125" t="s">
        <v>276</v>
      </c>
      <c r="B246" s="126">
        <v>25</v>
      </c>
      <c r="C246" s="127">
        <v>0.3</v>
      </c>
      <c r="D246" s="127">
        <v>3.7</v>
      </c>
      <c r="E246" s="127">
        <v>2.2999999999999998</v>
      </c>
      <c r="F246" s="127">
        <v>44</v>
      </c>
      <c r="G246" s="129" t="s">
        <v>76</v>
      </c>
      <c r="H246" s="129" t="s">
        <v>77</v>
      </c>
    </row>
    <row r="247" spans="1:8" ht="12.2" customHeight="1">
      <c r="A247" s="125" t="s">
        <v>191</v>
      </c>
      <c r="B247" s="126">
        <v>180</v>
      </c>
      <c r="C247" s="127">
        <v>5.2</v>
      </c>
      <c r="D247" s="127">
        <v>4.5</v>
      </c>
      <c r="E247" s="127">
        <v>7.2</v>
      </c>
      <c r="F247" s="127">
        <v>95.4</v>
      </c>
      <c r="G247" s="129" t="s">
        <v>70</v>
      </c>
      <c r="H247" s="129" t="s">
        <v>29</v>
      </c>
    </row>
    <row r="248" spans="1:8" ht="12.2" customHeight="1">
      <c r="A248" s="125" t="s">
        <v>50</v>
      </c>
      <c r="B248" s="126">
        <v>50</v>
      </c>
      <c r="C248" s="127">
        <v>3.8</v>
      </c>
      <c r="D248" s="127">
        <v>0.3</v>
      </c>
      <c r="E248" s="127">
        <v>25.1</v>
      </c>
      <c r="F248" s="127">
        <v>118.4</v>
      </c>
      <c r="G248" s="129" t="s">
        <v>64</v>
      </c>
      <c r="H248" s="129" t="s">
        <v>38</v>
      </c>
    </row>
    <row r="249" spans="1:8" ht="12.2" customHeight="1">
      <c r="A249" s="125" t="s">
        <v>37</v>
      </c>
      <c r="B249" s="126">
        <v>30</v>
      </c>
      <c r="C249" s="127">
        <v>2</v>
      </c>
      <c r="D249" s="127">
        <v>0.3</v>
      </c>
      <c r="E249" s="127">
        <v>12.7</v>
      </c>
      <c r="F249" s="127">
        <v>61.2</v>
      </c>
      <c r="G249" s="129" t="s">
        <v>64</v>
      </c>
      <c r="H249" s="129" t="s">
        <v>38</v>
      </c>
    </row>
    <row r="250" spans="1:8" ht="12.2" customHeight="1">
      <c r="A250" s="125" t="s">
        <v>357</v>
      </c>
      <c r="B250" s="126">
        <v>200</v>
      </c>
      <c r="C250" s="127">
        <v>5.6</v>
      </c>
      <c r="D250" s="127">
        <v>4.9000000000000004</v>
      </c>
      <c r="E250" s="127">
        <v>9.3000000000000007</v>
      </c>
      <c r="F250" s="127">
        <v>104.8</v>
      </c>
      <c r="G250" s="129" t="s">
        <v>64</v>
      </c>
      <c r="H250" s="129" t="s">
        <v>77</v>
      </c>
    </row>
    <row r="251" spans="1:8" ht="21.6" customHeight="1">
      <c r="A251" s="130" t="s">
        <v>39</v>
      </c>
      <c r="B251" s="131">
        <f>SUM(B243:B250)</f>
        <v>1035</v>
      </c>
      <c r="C251" s="124">
        <f t="shared" ref="C251:F251" si="37">SUM(C243:C250)</f>
        <v>33.466666666666669</v>
      </c>
      <c r="D251" s="124">
        <f t="shared" si="37"/>
        <v>31.966666666666669</v>
      </c>
      <c r="E251" s="124">
        <f t="shared" si="37"/>
        <v>106.23333333333333</v>
      </c>
      <c r="F251" s="124">
        <f t="shared" si="37"/>
        <v>813.9</v>
      </c>
      <c r="G251" s="132"/>
      <c r="H251" s="132"/>
    </row>
    <row r="252" spans="1:8" ht="14.65" customHeight="1">
      <c r="A252" s="158" t="s">
        <v>51</v>
      </c>
      <c r="B252" s="158"/>
      <c r="C252" s="158"/>
      <c r="D252" s="158"/>
      <c r="E252" s="158"/>
      <c r="F252" s="158"/>
      <c r="G252" s="158"/>
      <c r="H252" s="158"/>
    </row>
    <row r="253" spans="1:8" ht="12.2" customHeight="1">
      <c r="A253" s="125" t="s">
        <v>279</v>
      </c>
      <c r="B253" s="126">
        <v>150</v>
      </c>
      <c r="C253" s="127">
        <v>8.8000000000000007</v>
      </c>
      <c r="D253" s="127">
        <v>13.4</v>
      </c>
      <c r="E253" s="127">
        <v>24.9</v>
      </c>
      <c r="F253" s="127">
        <v>262.10000000000002</v>
      </c>
      <c r="G253" s="129" t="s">
        <v>142</v>
      </c>
      <c r="H253" s="129" t="s">
        <v>29</v>
      </c>
    </row>
    <row r="254" spans="1:8" ht="12.2" customHeight="1">
      <c r="A254" s="125" t="s">
        <v>135</v>
      </c>
      <c r="B254" s="126">
        <v>180</v>
      </c>
      <c r="C254" s="127">
        <v>0.1</v>
      </c>
      <c r="D254" s="127">
        <v>0.1</v>
      </c>
      <c r="E254" s="127">
        <v>13.9</v>
      </c>
      <c r="F254" s="127">
        <v>58.2</v>
      </c>
      <c r="G254" s="129" t="s">
        <v>136</v>
      </c>
      <c r="H254" s="129" t="s">
        <v>29</v>
      </c>
    </row>
    <row r="255" spans="1:8" ht="12.2" customHeight="1">
      <c r="A255" s="125" t="s">
        <v>37</v>
      </c>
      <c r="B255" s="126">
        <v>20</v>
      </c>
      <c r="C255" s="127">
        <v>1.1000000000000001</v>
      </c>
      <c r="D255" s="127">
        <v>0.2</v>
      </c>
      <c r="E255" s="127">
        <v>9.9</v>
      </c>
      <c r="F255" s="127">
        <v>46</v>
      </c>
      <c r="G255" s="129"/>
      <c r="H255" s="129" t="s">
        <v>38</v>
      </c>
    </row>
    <row r="256" spans="1:8" ht="12.2" customHeight="1">
      <c r="A256" s="130" t="s">
        <v>39</v>
      </c>
      <c r="B256" s="131">
        <f>SUM(B253:B255)</f>
        <v>350</v>
      </c>
      <c r="C256" s="124">
        <f t="shared" ref="C256:F256" si="38">SUM(C253:C255)</f>
        <v>10</v>
      </c>
      <c r="D256" s="124">
        <f t="shared" si="38"/>
        <v>13.7</v>
      </c>
      <c r="E256" s="124">
        <f t="shared" si="38"/>
        <v>48.699999999999996</v>
      </c>
      <c r="F256" s="124">
        <f t="shared" si="38"/>
        <v>366.3</v>
      </c>
      <c r="G256" s="132"/>
      <c r="H256" s="132"/>
    </row>
    <row r="257" spans="1:8" ht="21.6" customHeight="1">
      <c r="A257" s="157" t="s">
        <v>57</v>
      </c>
      <c r="B257" s="157"/>
      <c r="C257" s="140">
        <f>C256+C251+C241</f>
        <v>66.166666666666671</v>
      </c>
      <c r="D257" s="140">
        <f t="shared" ref="D257:F257" si="39">D256+D251+D241</f>
        <v>68.76666666666668</v>
      </c>
      <c r="E257" s="140">
        <f t="shared" si="39"/>
        <v>244.83333333333331</v>
      </c>
      <c r="F257" s="140">
        <f t="shared" si="39"/>
        <v>1840.0500000000002</v>
      </c>
      <c r="G257" s="132"/>
      <c r="H257" s="132"/>
    </row>
    <row r="258" spans="1:8" ht="14.1" customHeight="1">
      <c r="A258" s="156"/>
      <c r="B258" s="156"/>
      <c r="C258" s="156"/>
      <c r="D258" s="156"/>
      <c r="E258" s="156"/>
      <c r="F258" s="156"/>
    </row>
    <row r="259" spans="1:8" ht="13.15" customHeight="1">
      <c r="A259" s="162" t="s">
        <v>1</v>
      </c>
      <c r="B259" s="165"/>
      <c r="C259" s="153" t="s">
        <v>3</v>
      </c>
      <c r="D259" s="153"/>
      <c r="E259" s="153"/>
      <c r="F259" s="153" t="s">
        <v>4</v>
      </c>
      <c r="G259" s="146"/>
    </row>
    <row r="260" spans="1:8" ht="25.5">
      <c r="A260" s="162"/>
      <c r="B260" s="165"/>
      <c r="C260" s="147" t="s">
        <v>9</v>
      </c>
      <c r="D260" s="147" t="s">
        <v>10</v>
      </c>
      <c r="E260" s="147" t="s">
        <v>11</v>
      </c>
      <c r="F260" s="153"/>
      <c r="G260" s="146">
        <f t="shared" ref="G260" si="40">G259/12</f>
        <v>0</v>
      </c>
    </row>
    <row r="261" spans="1:8" ht="13.5">
      <c r="A261" s="10" t="s">
        <v>283</v>
      </c>
      <c r="B261" s="146"/>
      <c r="C261" s="148">
        <f>C257+C230+C204+C178+C155+C129+C104+C78+C52+C28</f>
        <v>650.36363636363637</v>
      </c>
      <c r="D261" s="148">
        <f>D257+D230+D204+D178+D155+D129+D104+D78+D52+D28</f>
        <v>663.84787878787881</v>
      </c>
      <c r="E261" s="148">
        <f>E257+E230+E204+E178+E155+E129+E104+E78+E52+E28</f>
        <v>2577.3160606060605</v>
      </c>
      <c r="F261" s="148">
        <f>F257+F230+F204+F178+F155+F129+F104+F78+F52+F28</f>
        <v>18966.768181818181</v>
      </c>
      <c r="G261" s="146"/>
    </row>
    <row r="262" spans="1:8" ht="13.5">
      <c r="A262" s="10" t="s">
        <v>284</v>
      </c>
      <c r="B262" s="146"/>
      <c r="C262" s="148">
        <f>C261/10</f>
        <v>65.036363636363632</v>
      </c>
      <c r="D262" s="148">
        <f t="shared" ref="D262:F262" si="41">D261/10</f>
        <v>66.384787878787876</v>
      </c>
      <c r="E262" s="148">
        <f t="shared" si="41"/>
        <v>257.73160606060605</v>
      </c>
      <c r="F262" s="148">
        <f t="shared" si="41"/>
        <v>1896.6768181818181</v>
      </c>
    </row>
    <row r="263" spans="1:8" ht="27">
      <c r="A263" s="10" t="s">
        <v>285</v>
      </c>
      <c r="B263" s="146"/>
      <c r="C263" s="148">
        <v>1</v>
      </c>
      <c r="D263" s="148">
        <v>1</v>
      </c>
      <c r="E263" s="148">
        <v>4</v>
      </c>
      <c r="F263" s="148"/>
    </row>
    <row r="264" spans="1:8" ht="19.899999999999999" customHeight="1">
      <c r="G264" s="57"/>
      <c r="H264" s="15"/>
    </row>
    <row r="265" spans="1:8" ht="27.6" customHeight="1">
      <c r="G265" s="18"/>
      <c r="H265" s="19"/>
    </row>
    <row r="266" spans="1:8">
      <c r="A266" s="166" t="s">
        <v>290</v>
      </c>
      <c r="B266" s="167"/>
      <c r="C266" s="167"/>
      <c r="D266" s="167"/>
      <c r="E266" s="167"/>
      <c r="F266" s="30"/>
      <c r="G266" s="57"/>
      <c r="H266" s="15"/>
    </row>
    <row r="267" spans="1:8" ht="27">
      <c r="A267" s="103" t="s">
        <v>286</v>
      </c>
      <c r="B267" s="16"/>
      <c r="C267" s="17" t="s">
        <v>287</v>
      </c>
      <c r="D267" s="17" t="s">
        <v>288</v>
      </c>
      <c r="E267" s="17" t="s">
        <v>289</v>
      </c>
      <c r="F267" s="21"/>
    </row>
    <row r="268" spans="1:8" ht="13.5">
      <c r="A268" s="103" t="s">
        <v>349</v>
      </c>
      <c r="B268" s="22"/>
      <c r="C268" s="23">
        <f>(B241+B214+B189+B165+B139+B114+B89+B64+B38+B13)/10</f>
        <v>601.5</v>
      </c>
      <c r="D268" s="23">
        <f>(B251+B223+B198+B173+B148+B123+B98+B73+B46+B22)/10</f>
        <v>957.5</v>
      </c>
      <c r="E268" s="23">
        <f>(B256+B229+B203+B177+B154+B128+B103+B77+B51+B27)/10</f>
        <v>377</v>
      </c>
      <c r="F268" s="14"/>
    </row>
  </sheetData>
  <mergeCells count="118">
    <mergeCell ref="A5:A6"/>
    <mergeCell ref="B5:B6"/>
    <mergeCell ref="C5:E5"/>
    <mergeCell ref="F5:F6"/>
    <mergeCell ref="A30:A31"/>
    <mergeCell ref="B30:B31"/>
    <mergeCell ref="C30:E30"/>
    <mergeCell ref="F30:F31"/>
    <mergeCell ref="A28:B28"/>
    <mergeCell ref="A23:H23"/>
    <mergeCell ref="A29:H29"/>
    <mergeCell ref="G30:G31"/>
    <mergeCell ref="H30:H31"/>
    <mergeCell ref="A52:B52"/>
    <mergeCell ref="A55:A56"/>
    <mergeCell ref="B55:B56"/>
    <mergeCell ref="C55:E55"/>
    <mergeCell ref="F55:F56"/>
    <mergeCell ref="A32:H32"/>
    <mergeCell ref="A39:H39"/>
    <mergeCell ref="A47:H47"/>
    <mergeCell ref="A54:H54"/>
    <mergeCell ref="G55:G56"/>
    <mergeCell ref="H55:H56"/>
    <mergeCell ref="A108:H108"/>
    <mergeCell ref="A115:H115"/>
    <mergeCell ref="A124:H124"/>
    <mergeCell ref="A78:B78"/>
    <mergeCell ref="A81:A82"/>
    <mergeCell ref="B81:B82"/>
    <mergeCell ref="C81:E81"/>
    <mergeCell ref="F81:F82"/>
    <mergeCell ref="A57:H57"/>
    <mergeCell ref="A65:H65"/>
    <mergeCell ref="A74:H74"/>
    <mergeCell ref="A80:H80"/>
    <mergeCell ref="G81:G82"/>
    <mergeCell ref="H81:H82"/>
    <mergeCell ref="A178:B178"/>
    <mergeCell ref="A180:A181"/>
    <mergeCell ref="B180:B181"/>
    <mergeCell ref="C180:E180"/>
    <mergeCell ref="F180:F181"/>
    <mergeCell ref="A179:H179"/>
    <mergeCell ref="G180:G181"/>
    <mergeCell ref="H180:H181"/>
    <mergeCell ref="A131:A132"/>
    <mergeCell ref="B131:B132"/>
    <mergeCell ref="C131:E131"/>
    <mergeCell ref="F131:F132"/>
    <mergeCell ref="A157:A158"/>
    <mergeCell ref="B157:B158"/>
    <mergeCell ref="C157:E157"/>
    <mergeCell ref="F157:F158"/>
    <mergeCell ref="A155:B155"/>
    <mergeCell ref="G131:G132"/>
    <mergeCell ref="H131:H132"/>
    <mergeCell ref="A133:H133"/>
    <mergeCell ref="A140:H140"/>
    <mergeCell ref="A149:H149"/>
    <mergeCell ref="A156:H156"/>
    <mergeCell ref="G157:G158"/>
    <mergeCell ref="A204:B204"/>
    <mergeCell ref="A206:A207"/>
    <mergeCell ref="B206:B207"/>
    <mergeCell ref="C206:E206"/>
    <mergeCell ref="F206:F207"/>
    <mergeCell ref="A182:H182"/>
    <mergeCell ref="A190:H190"/>
    <mergeCell ref="A199:H199"/>
    <mergeCell ref="A205:H205"/>
    <mergeCell ref="G206:G207"/>
    <mergeCell ref="H206:H207"/>
    <mergeCell ref="H157:H158"/>
    <mergeCell ref="A159:H159"/>
    <mergeCell ref="A166:H166"/>
    <mergeCell ref="A174:H174"/>
    <mergeCell ref="C1:H1"/>
    <mergeCell ref="A3:H3"/>
    <mergeCell ref="A4:H4"/>
    <mergeCell ref="G5:G6"/>
    <mergeCell ref="H5:H6"/>
    <mergeCell ref="A7:H7"/>
    <mergeCell ref="A14:H14"/>
    <mergeCell ref="A129:B129"/>
    <mergeCell ref="A130:H130"/>
    <mergeCell ref="A104:B104"/>
    <mergeCell ref="A106:A107"/>
    <mergeCell ref="B106:B107"/>
    <mergeCell ref="C106:E106"/>
    <mergeCell ref="F106:F107"/>
    <mergeCell ref="A83:H83"/>
    <mergeCell ref="A90:H90"/>
    <mergeCell ref="A99:H99"/>
    <mergeCell ref="A105:H105"/>
    <mergeCell ref="G106:G107"/>
    <mergeCell ref="H106:H107"/>
    <mergeCell ref="A266:E266"/>
    <mergeCell ref="A242:H242"/>
    <mergeCell ref="A252:H252"/>
    <mergeCell ref="A258:F258"/>
    <mergeCell ref="A259:A260"/>
    <mergeCell ref="B259:B260"/>
    <mergeCell ref="C259:E259"/>
    <mergeCell ref="F259:F260"/>
    <mergeCell ref="A208:H208"/>
    <mergeCell ref="A215:H215"/>
    <mergeCell ref="A224:H224"/>
    <mergeCell ref="A231:H231"/>
    <mergeCell ref="G232:G233"/>
    <mergeCell ref="H232:H233"/>
    <mergeCell ref="A234:H234"/>
    <mergeCell ref="A257:B257"/>
    <mergeCell ref="A230:B230"/>
    <mergeCell ref="A232:A233"/>
    <mergeCell ref="B232:B233"/>
    <mergeCell ref="C232:E232"/>
    <mergeCell ref="F232:F233"/>
  </mergeCells>
  <pageMargins left="0.7" right="0.7" top="0.75" bottom="0.75" header="0.3" footer="0.3"/>
  <pageSetup paperSize="9" scale="8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6"/>
  <sheetViews>
    <sheetView workbookViewId="0">
      <selection sqref="A1:XFD1048576"/>
    </sheetView>
  </sheetViews>
  <sheetFormatPr defaultColWidth="9.1640625" defaultRowHeight="12.75"/>
  <cols>
    <col min="1" max="1" width="71.5" style="120" customWidth="1"/>
    <col min="2" max="2" width="8.6640625" style="121" customWidth="1"/>
    <col min="3" max="3" width="13.33203125" style="122" customWidth="1"/>
    <col min="4" max="4" width="15.33203125" style="122" customWidth="1"/>
    <col min="5" max="5" width="10.1640625" style="122" customWidth="1"/>
    <col min="6" max="6" width="11.5" style="122" customWidth="1"/>
    <col min="7" max="7" width="11.83203125" style="121" customWidth="1"/>
    <col min="8" max="16384" width="9.1640625" style="121"/>
  </cols>
  <sheetData>
    <row r="1" spans="1:7" s="119" customFormat="1" ht="82.5" customHeight="1">
      <c r="A1" s="117" t="s">
        <v>374</v>
      </c>
      <c r="B1" s="118"/>
      <c r="C1" s="154" t="s">
        <v>375</v>
      </c>
      <c r="D1" s="155"/>
      <c r="E1" s="155"/>
      <c r="F1" s="155"/>
      <c r="G1" s="155"/>
    </row>
    <row r="2" spans="1:7" ht="22.9" customHeight="1">
      <c r="G2" s="123"/>
    </row>
    <row r="3" spans="1:7" ht="13.5" customHeight="1">
      <c r="A3" s="175" t="s">
        <v>377</v>
      </c>
      <c r="B3" s="175"/>
      <c r="C3" s="175"/>
      <c r="D3" s="175"/>
      <c r="E3" s="175"/>
      <c r="F3" s="175"/>
      <c r="G3" s="175"/>
    </row>
    <row r="4" spans="1:7" ht="28.35" customHeight="1">
      <c r="A4" s="160" t="s">
        <v>344</v>
      </c>
      <c r="B4" s="160"/>
      <c r="C4" s="160"/>
      <c r="D4" s="160"/>
      <c r="E4" s="160"/>
      <c r="F4" s="160"/>
      <c r="G4" s="160"/>
    </row>
    <row r="5" spans="1:7" ht="13.35" customHeight="1">
      <c r="A5" s="162" t="s">
        <v>1</v>
      </c>
      <c r="B5" s="159" t="s">
        <v>2</v>
      </c>
      <c r="C5" s="161" t="s">
        <v>3</v>
      </c>
      <c r="D5" s="161"/>
      <c r="E5" s="161"/>
      <c r="F5" s="163" t="s">
        <v>4</v>
      </c>
      <c r="G5" s="159" t="s">
        <v>7</v>
      </c>
    </row>
    <row r="6" spans="1:7" ht="26.65" customHeight="1">
      <c r="A6" s="162"/>
      <c r="B6" s="159"/>
      <c r="C6" s="124" t="s">
        <v>9</v>
      </c>
      <c r="D6" s="124" t="s">
        <v>10</v>
      </c>
      <c r="E6" s="124" t="s">
        <v>11</v>
      </c>
      <c r="F6" s="163"/>
      <c r="G6" s="159"/>
    </row>
    <row r="7" spans="1:7" ht="14.65" customHeight="1">
      <c r="A7" s="158" t="s">
        <v>26</v>
      </c>
      <c r="B7" s="158"/>
      <c r="C7" s="158"/>
      <c r="D7" s="158"/>
      <c r="E7" s="158"/>
      <c r="F7" s="158"/>
      <c r="G7" s="158"/>
    </row>
    <row r="8" spans="1:7" ht="12.2" customHeight="1">
      <c r="A8" s="125" t="s">
        <v>27</v>
      </c>
      <c r="B8" s="126">
        <v>200</v>
      </c>
      <c r="C8" s="127">
        <v>6.6</v>
      </c>
      <c r="D8" s="127">
        <v>8.5</v>
      </c>
      <c r="E8" s="127">
        <v>33.6</v>
      </c>
      <c r="F8" s="127">
        <v>214.2</v>
      </c>
      <c r="G8" s="129" t="s">
        <v>28</v>
      </c>
    </row>
    <row r="9" spans="1:7" ht="12.2" customHeight="1">
      <c r="A9" s="125" t="s">
        <v>30</v>
      </c>
      <c r="B9" s="126">
        <v>55</v>
      </c>
      <c r="C9" s="127">
        <v>7</v>
      </c>
      <c r="D9" s="127">
        <v>12.6</v>
      </c>
      <c r="E9" s="127">
        <v>15.2</v>
      </c>
      <c r="F9" s="127">
        <v>252.7</v>
      </c>
      <c r="G9" s="129" t="s">
        <v>31</v>
      </c>
    </row>
    <row r="10" spans="1:7" ht="12.2" customHeight="1">
      <c r="A10" s="125" t="s">
        <v>33</v>
      </c>
      <c r="B10" s="126">
        <v>180</v>
      </c>
      <c r="C10" s="127">
        <v>3</v>
      </c>
      <c r="D10" s="127">
        <v>2.2000000000000002</v>
      </c>
      <c r="E10" s="127">
        <v>12.6</v>
      </c>
      <c r="F10" s="127">
        <v>82.7</v>
      </c>
      <c r="G10" s="129" t="s">
        <v>34</v>
      </c>
    </row>
    <row r="11" spans="1:7" ht="12.2" customHeight="1">
      <c r="A11" s="125" t="s">
        <v>35</v>
      </c>
      <c r="B11" s="126">
        <v>100</v>
      </c>
      <c r="C11" s="127">
        <v>0.4</v>
      </c>
      <c r="D11" s="127">
        <v>0.4</v>
      </c>
      <c r="E11" s="127">
        <v>9.8000000000000007</v>
      </c>
      <c r="F11" s="127">
        <v>47</v>
      </c>
      <c r="G11" s="129" t="s">
        <v>36</v>
      </c>
    </row>
    <row r="12" spans="1:7" ht="12.2" customHeight="1">
      <c r="A12" s="125" t="s">
        <v>37</v>
      </c>
      <c r="B12" s="126">
        <v>40</v>
      </c>
      <c r="C12" s="127">
        <v>2.2000000000000002</v>
      </c>
      <c r="D12" s="127">
        <v>0.4</v>
      </c>
      <c r="E12" s="127">
        <v>19.8</v>
      </c>
      <c r="F12" s="127">
        <v>92</v>
      </c>
      <c r="G12" s="129" t="s">
        <v>64</v>
      </c>
    </row>
    <row r="13" spans="1:7" ht="12.2" customHeight="1">
      <c r="A13" s="130" t="s">
        <v>39</v>
      </c>
      <c r="B13" s="131">
        <f>SUM(B8:B12)</f>
        <v>575</v>
      </c>
      <c r="C13" s="124">
        <f t="shared" ref="C13:F13" si="0">SUM(C8:C12)</f>
        <v>19.2</v>
      </c>
      <c r="D13" s="124">
        <f t="shared" si="0"/>
        <v>24.099999999999998</v>
      </c>
      <c r="E13" s="124">
        <f t="shared" si="0"/>
        <v>91</v>
      </c>
      <c r="F13" s="124">
        <f t="shared" si="0"/>
        <v>688.6</v>
      </c>
      <c r="G13" s="132"/>
    </row>
    <row r="14" spans="1:7" ht="28.35" customHeight="1">
      <c r="A14" s="160" t="s">
        <v>343</v>
      </c>
      <c r="B14" s="160"/>
      <c r="C14" s="160"/>
      <c r="D14" s="160"/>
      <c r="E14" s="160"/>
      <c r="F14" s="160"/>
      <c r="G14" s="160"/>
    </row>
    <row r="15" spans="1:7" ht="13.35" customHeight="1">
      <c r="A15" s="162" t="s">
        <v>1</v>
      </c>
      <c r="B15" s="159" t="s">
        <v>2</v>
      </c>
      <c r="C15" s="161" t="s">
        <v>3</v>
      </c>
      <c r="D15" s="161"/>
      <c r="E15" s="161"/>
      <c r="F15" s="163" t="s">
        <v>4</v>
      </c>
      <c r="G15" s="159" t="s">
        <v>7</v>
      </c>
    </row>
    <row r="16" spans="1:7" ht="26.65" customHeight="1">
      <c r="A16" s="162"/>
      <c r="B16" s="159"/>
      <c r="C16" s="124" t="s">
        <v>9</v>
      </c>
      <c r="D16" s="124" t="s">
        <v>10</v>
      </c>
      <c r="E16" s="124" t="s">
        <v>11</v>
      </c>
      <c r="F16" s="163"/>
      <c r="G16" s="159"/>
    </row>
    <row r="17" spans="1:7" ht="14.65" customHeight="1">
      <c r="A17" s="158" t="s">
        <v>26</v>
      </c>
      <c r="B17" s="158"/>
      <c r="C17" s="158"/>
      <c r="D17" s="158"/>
      <c r="E17" s="158"/>
      <c r="F17" s="158"/>
      <c r="G17" s="158"/>
    </row>
    <row r="18" spans="1:7" ht="12.2" customHeight="1">
      <c r="A18" s="133" t="s">
        <v>380</v>
      </c>
      <c r="B18" s="134">
        <v>100</v>
      </c>
      <c r="C18" s="135">
        <f>0.5*100/60</f>
        <v>0.83333333333333337</v>
      </c>
      <c r="D18" s="135">
        <f>0.1*100/60</f>
        <v>0.16666666666666666</v>
      </c>
      <c r="E18" s="135">
        <f>1.5*100/60</f>
        <v>2.5</v>
      </c>
      <c r="F18" s="135">
        <f>8.4*100/60</f>
        <v>14</v>
      </c>
      <c r="G18" s="137" t="s">
        <v>379</v>
      </c>
    </row>
    <row r="19" spans="1:7" ht="12.2" customHeight="1">
      <c r="A19" s="125" t="s">
        <v>60</v>
      </c>
      <c r="B19" s="126">
        <v>200</v>
      </c>
      <c r="C19" s="127">
        <v>13.8</v>
      </c>
      <c r="D19" s="127">
        <v>22.3</v>
      </c>
      <c r="E19" s="127">
        <v>20</v>
      </c>
      <c r="F19" s="127">
        <v>384</v>
      </c>
      <c r="G19" s="129" t="s">
        <v>61</v>
      </c>
    </row>
    <row r="20" spans="1:7" ht="12.2" customHeight="1">
      <c r="A20" s="125" t="s">
        <v>63</v>
      </c>
      <c r="B20" s="126">
        <v>200</v>
      </c>
      <c r="C20" s="127">
        <v>1.4</v>
      </c>
      <c r="D20" s="127">
        <v>0.4</v>
      </c>
      <c r="E20" s="127">
        <v>22.1</v>
      </c>
      <c r="F20" s="127">
        <v>98.9</v>
      </c>
      <c r="G20" s="129" t="s">
        <v>56</v>
      </c>
    </row>
    <row r="21" spans="1:7" ht="12.2" customHeight="1">
      <c r="A21" s="125" t="s">
        <v>50</v>
      </c>
      <c r="B21" s="126">
        <v>40</v>
      </c>
      <c r="C21" s="127">
        <v>3.1</v>
      </c>
      <c r="D21" s="127">
        <v>0.2</v>
      </c>
      <c r="E21" s="127">
        <v>20.100000000000001</v>
      </c>
      <c r="F21" s="127">
        <v>94.7</v>
      </c>
      <c r="G21" s="129" t="s">
        <v>64</v>
      </c>
    </row>
    <row r="22" spans="1:7" ht="12.2" customHeight="1">
      <c r="A22" s="125" t="s">
        <v>37</v>
      </c>
      <c r="B22" s="126">
        <v>30</v>
      </c>
      <c r="C22" s="127">
        <v>2</v>
      </c>
      <c r="D22" s="127">
        <v>0.3</v>
      </c>
      <c r="E22" s="127">
        <v>12.7</v>
      </c>
      <c r="F22" s="127">
        <v>61.2</v>
      </c>
      <c r="G22" s="129" t="s">
        <v>64</v>
      </c>
    </row>
    <row r="23" spans="1:7" ht="21.6" customHeight="1">
      <c r="A23" s="130" t="s">
        <v>39</v>
      </c>
      <c r="B23" s="131">
        <f>SUM(B18:B22)</f>
        <v>570</v>
      </c>
      <c r="C23" s="124">
        <f t="shared" ref="C23:F23" si="1">SUM(C18:C22)</f>
        <v>21.133333333333336</v>
      </c>
      <c r="D23" s="124">
        <f t="shared" si="1"/>
        <v>23.366666666666667</v>
      </c>
      <c r="E23" s="124">
        <f t="shared" si="1"/>
        <v>77.400000000000006</v>
      </c>
      <c r="F23" s="124">
        <f t="shared" si="1"/>
        <v>652.80000000000007</v>
      </c>
      <c r="G23" s="132"/>
    </row>
    <row r="24" spans="1:7" ht="1.1499999999999999" customHeight="1"/>
    <row r="25" spans="1:7" ht="28.35" customHeight="1">
      <c r="A25" s="160" t="s">
        <v>342</v>
      </c>
      <c r="B25" s="160"/>
      <c r="C25" s="160"/>
      <c r="D25" s="160"/>
      <c r="E25" s="160"/>
      <c r="F25" s="160"/>
      <c r="G25" s="160"/>
    </row>
    <row r="26" spans="1:7" ht="13.35" customHeight="1">
      <c r="A26" s="162" t="s">
        <v>1</v>
      </c>
      <c r="B26" s="159" t="s">
        <v>2</v>
      </c>
      <c r="C26" s="161" t="s">
        <v>3</v>
      </c>
      <c r="D26" s="161"/>
      <c r="E26" s="161"/>
      <c r="F26" s="163" t="s">
        <v>4</v>
      </c>
      <c r="G26" s="159" t="s">
        <v>7</v>
      </c>
    </row>
    <row r="27" spans="1:7" ht="26.65" customHeight="1">
      <c r="A27" s="162"/>
      <c r="B27" s="159"/>
      <c r="C27" s="124" t="s">
        <v>9</v>
      </c>
      <c r="D27" s="124" t="s">
        <v>10</v>
      </c>
      <c r="E27" s="124" t="s">
        <v>11</v>
      </c>
      <c r="F27" s="163"/>
      <c r="G27" s="159"/>
    </row>
    <row r="28" spans="1:7" ht="14.65" customHeight="1">
      <c r="A28" s="158" t="s">
        <v>26</v>
      </c>
      <c r="B28" s="158"/>
      <c r="C28" s="158"/>
      <c r="D28" s="158"/>
      <c r="E28" s="158"/>
      <c r="F28" s="158"/>
      <c r="G28" s="158"/>
    </row>
    <row r="29" spans="1:7" ht="12.2" customHeight="1">
      <c r="A29" s="133" t="s">
        <v>384</v>
      </c>
      <c r="B29" s="134">
        <v>100</v>
      </c>
      <c r="C29" s="135">
        <f>0.5*100/60</f>
        <v>0.83333333333333337</v>
      </c>
      <c r="D29" s="135">
        <f>0.1*100/60</f>
        <v>0.16666666666666666</v>
      </c>
      <c r="E29" s="135">
        <f>1.5*100/60</f>
        <v>2.5</v>
      </c>
      <c r="F29" s="135">
        <f>8.4*100/60</f>
        <v>14</v>
      </c>
      <c r="G29" s="137" t="s">
        <v>379</v>
      </c>
    </row>
    <row r="30" spans="1:7" ht="12.2" customHeight="1">
      <c r="A30" s="141" t="s">
        <v>371</v>
      </c>
      <c r="B30" s="142">
        <v>180</v>
      </c>
      <c r="C30" s="143">
        <v>5.7</v>
      </c>
      <c r="D30" s="143">
        <f>5.3*180/150</f>
        <v>6.36</v>
      </c>
      <c r="E30" s="143">
        <v>23.4</v>
      </c>
      <c r="F30" s="143">
        <v>221.9</v>
      </c>
      <c r="G30" s="144">
        <v>313</v>
      </c>
    </row>
    <row r="31" spans="1:7" ht="12.2" customHeight="1">
      <c r="A31" s="141" t="s">
        <v>372</v>
      </c>
      <c r="B31" s="142">
        <v>120</v>
      </c>
      <c r="C31" s="143">
        <v>12.8</v>
      </c>
      <c r="D31" s="143">
        <v>11.6</v>
      </c>
      <c r="E31" s="143">
        <v>18.3</v>
      </c>
      <c r="F31" s="143">
        <v>195.1</v>
      </c>
      <c r="G31" s="144">
        <v>255</v>
      </c>
    </row>
    <row r="32" spans="1:7" ht="12.2" customHeight="1">
      <c r="A32" s="125" t="s">
        <v>78</v>
      </c>
      <c r="B32" s="126">
        <v>200</v>
      </c>
      <c r="C32" s="127">
        <v>0</v>
      </c>
      <c r="D32" s="127">
        <v>0</v>
      </c>
      <c r="E32" s="127">
        <v>7.7</v>
      </c>
      <c r="F32" s="127">
        <v>31</v>
      </c>
      <c r="G32" s="129" t="s">
        <v>79</v>
      </c>
    </row>
    <row r="33" spans="1:7" ht="12.2" customHeight="1">
      <c r="A33" s="125" t="s">
        <v>50</v>
      </c>
      <c r="B33" s="126">
        <v>20</v>
      </c>
      <c r="C33" s="127">
        <v>1.5</v>
      </c>
      <c r="D33" s="127">
        <v>0.1</v>
      </c>
      <c r="E33" s="127">
        <v>10</v>
      </c>
      <c r="F33" s="127">
        <v>47.4</v>
      </c>
      <c r="G33" s="129" t="s">
        <v>64</v>
      </c>
    </row>
    <row r="34" spans="1:7" ht="12.2" customHeight="1">
      <c r="A34" s="125" t="s">
        <v>37</v>
      </c>
      <c r="B34" s="126">
        <v>30</v>
      </c>
      <c r="C34" s="127">
        <v>2</v>
      </c>
      <c r="D34" s="127">
        <v>0.3</v>
      </c>
      <c r="E34" s="127">
        <v>12.7</v>
      </c>
      <c r="F34" s="127">
        <v>61.2</v>
      </c>
      <c r="G34" s="129" t="s">
        <v>64</v>
      </c>
    </row>
    <row r="35" spans="1:7" ht="21.6" customHeight="1">
      <c r="A35" s="130" t="s">
        <v>39</v>
      </c>
      <c r="B35" s="131">
        <f>SUM(B29:B34)</f>
        <v>650</v>
      </c>
      <c r="C35" s="124">
        <f t="shared" ref="C35:F35" si="2">SUM(C29:C34)</f>
        <v>22.833333333333336</v>
      </c>
      <c r="D35" s="124">
        <f t="shared" si="2"/>
        <v>18.526666666666667</v>
      </c>
      <c r="E35" s="124">
        <f t="shared" si="2"/>
        <v>74.600000000000009</v>
      </c>
      <c r="F35" s="124">
        <f t="shared" si="2"/>
        <v>570.6</v>
      </c>
      <c r="G35" s="132"/>
    </row>
    <row r="36" spans="1:7" ht="1.1499999999999999" customHeight="1"/>
    <row r="37" spans="1:7" ht="28.35" customHeight="1">
      <c r="A37" s="160" t="s">
        <v>341</v>
      </c>
      <c r="B37" s="160"/>
      <c r="C37" s="160"/>
      <c r="D37" s="160"/>
      <c r="E37" s="160"/>
      <c r="F37" s="160"/>
      <c r="G37" s="160"/>
    </row>
    <row r="38" spans="1:7" ht="13.35" customHeight="1">
      <c r="A38" s="162" t="s">
        <v>1</v>
      </c>
      <c r="B38" s="159" t="s">
        <v>2</v>
      </c>
      <c r="C38" s="161" t="s">
        <v>3</v>
      </c>
      <c r="D38" s="161"/>
      <c r="E38" s="161"/>
      <c r="F38" s="163" t="s">
        <v>4</v>
      </c>
      <c r="G38" s="159" t="s">
        <v>7</v>
      </c>
    </row>
    <row r="39" spans="1:7" ht="26.65" customHeight="1">
      <c r="A39" s="162"/>
      <c r="B39" s="159"/>
      <c r="C39" s="124" t="s">
        <v>9</v>
      </c>
      <c r="D39" s="124" t="s">
        <v>10</v>
      </c>
      <c r="E39" s="124" t="s">
        <v>11</v>
      </c>
      <c r="F39" s="163"/>
      <c r="G39" s="159"/>
    </row>
    <row r="40" spans="1:7" ht="14.65" customHeight="1">
      <c r="A40" s="158" t="s">
        <v>26</v>
      </c>
      <c r="B40" s="158"/>
      <c r="C40" s="158"/>
      <c r="D40" s="158"/>
      <c r="E40" s="158"/>
      <c r="F40" s="158"/>
      <c r="G40" s="158"/>
    </row>
    <row r="41" spans="1:7" ht="12.2" customHeight="1">
      <c r="A41" s="125" t="s">
        <v>350</v>
      </c>
      <c r="B41" s="126">
        <v>100</v>
      </c>
      <c r="C41" s="127">
        <v>0.8</v>
      </c>
      <c r="D41" s="127">
        <v>0.2</v>
      </c>
      <c r="E41" s="127">
        <v>7.5</v>
      </c>
      <c r="F41" s="127">
        <v>38</v>
      </c>
      <c r="G41" s="129" t="s">
        <v>76</v>
      </c>
    </row>
    <row r="42" spans="1:7" ht="12.2" customHeight="1">
      <c r="A42" s="125" t="s">
        <v>352</v>
      </c>
      <c r="B42" s="126">
        <v>200</v>
      </c>
      <c r="C42" s="127">
        <v>13.8</v>
      </c>
      <c r="D42" s="127">
        <v>17.100000000000001</v>
      </c>
      <c r="E42" s="127">
        <v>52.1</v>
      </c>
      <c r="F42" s="127">
        <v>376.4</v>
      </c>
      <c r="G42" s="129" t="s">
        <v>112</v>
      </c>
    </row>
    <row r="43" spans="1:7" ht="12.2" customHeight="1">
      <c r="A43" s="125" t="s">
        <v>358</v>
      </c>
      <c r="B43" s="126">
        <v>200</v>
      </c>
      <c r="C43" s="127">
        <v>5.8</v>
      </c>
      <c r="D43" s="127">
        <v>5</v>
      </c>
      <c r="E43" s="127">
        <v>8</v>
      </c>
      <c r="F43" s="127">
        <v>106</v>
      </c>
      <c r="G43" s="129" t="s">
        <v>70</v>
      </c>
    </row>
    <row r="44" spans="1:7" ht="12.2" customHeight="1">
      <c r="A44" s="125" t="s">
        <v>50</v>
      </c>
      <c r="B44" s="126">
        <v>30</v>
      </c>
      <c r="C44" s="127">
        <v>2.2999999999999998</v>
      </c>
      <c r="D44" s="127">
        <v>0.2</v>
      </c>
      <c r="E44" s="127">
        <v>15.1</v>
      </c>
      <c r="F44" s="127">
        <v>71</v>
      </c>
      <c r="G44" s="129" t="s">
        <v>64</v>
      </c>
    </row>
    <row r="45" spans="1:7" ht="12.2" customHeight="1">
      <c r="A45" s="125" t="s">
        <v>37</v>
      </c>
      <c r="B45" s="126">
        <v>30</v>
      </c>
      <c r="C45" s="127">
        <v>2</v>
      </c>
      <c r="D45" s="127">
        <v>0.3</v>
      </c>
      <c r="E45" s="127">
        <v>12.7</v>
      </c>
      <c r="F45" s="127">
        <v>61.2</v>
      </c>
      <c r="G45" s="129" t="s">
        <v>64</v>
      </c>
    </row>
    <row r="46" spans="1:7" ht="12.2" customHeight="1">
      <c r="A46" s="130" t="s">
        <v>39</v>
      </c>
      <c r="B46" s="131">
        <f>SUM(B41:B45)</f>
        <v>560</v>
      </c>
      <c r="C46" s="124">
        <f t="shared" ref="C46:F46" si="3">SUM(C41:C45)</f>
        <v>24.700000000000003</v>
      </c>
      <c r="D46" s="124">
        <f t="shared" si="3"/>
        <v>22.8</v>
      </c>
      <c r="E46" s="124">
        <f t="shared" si="3"/>
        <v>95.399999999999991</v>
      </c>
      <c r="F46" s="124">
        <f t="shared" si="3"/>
        <v>652.6</v>
      </c>
      <c r="G46" s="132"/>
    </row>
    <row r="47" spans="1:7" ht="28.35" customHeight="1">
      <c r="A47" s="160" t="s">
        <v>340</v>
      </c>
      <c r="B47" s="160"/>
      <c r="C47" s="160"/>
      <c r="D47" s="160"/>
      <c r="E47" s="160"/>
      <c r="F47" s="160"/>
      <c r="G47" s="160"/>
    </row>
    <row r="48" spans="1:7" ht="13.35" customHeight="1">
      <c r="A48" s="162" t="s">
        <v>1</v>
      </c>
      <c r="B48" s="159" t="s">
        <v>2</v>
      </c>
      <c r="C48" s="161" t="s">
        <v>3</v>
      </c>
      <c r="D48" s="161"/>
      <c r="E48" s="161"/>
      <c r="F48" s="163" t="s">
        <v>4</v>
      </c>
      <c r="G48" s="159" t="s">
        <v>7</v>
      </c>
    </row>
    <row r="49" spans="1:7" ht="26.65" customHeight="1">
      <c r="A49" s="162"/>
      <c r="B49" s="159"/>
      <c r="C49" s="124" t="s">
        <v>9</v>
      </c>
      <c r="D49" s="124" t="s">
        <v>10</v>
      </c>
      <c r="E49" s="124" t="s">
        <v>11</v>
      </c>
      <c r="F49" s="163"/>
      <c r="G49" s="159"/>
    </row>
    <row r="50" spans="1:7" ht="14.65" customHeight="1">
      <c r="A50" s="158" t="s">
        <v>26</v>
      </c>
      <c r="B50" s="158"/>
      <c r="C50" s="158"/>
      <c r="D50" s="158"/>
      <c r="E50" s="158"/>
      <c r="F50" s="158"/>
      <c r="G50" s="158"/>
    </row>
    <row r="51" spans="1:7" ht="12.2" customHeight="1">
      <c r="A51" s="133" t="s">
        <v>380</v>
      </c>
      <c r="B51" s="134">
        <v>100</v>
      </c>
      <c r="C51" s="135">
        <f>0.5*100/60</f>
        <v>0.83333333333333337</v>
      </c>
      <c r="D51" s="135">
        <f>0.1*100/60</f>
        <v>0.16666666666666666</v>
      </c>
      <c r="E51" s="135">
        <f>1.5*100/60</f>
        <v>2.5</v>
      </c>
      <c r="F51" s="135">
        <f>8.4*100/60</f>
        <v>14</v>
      </c>
      <c r="G51" s="137" t="s">
        <v>379</v>
      </c>
    </row>
    <row r="52" spans="1:7" ht="12.2" customHeight="1">
      <c r="A52" s="125" t="s">
        <v>131</v>
      </c>
      <c r="B52" s="126">
        <v>180</v>
      </c>
      <c r="C52" s="127">
        <v>3.7</v>
      </c>
      <c r="D52" s="127">
        <v>4.9000000000000004</v>
      </c>
      <c r="E52" s="127">
        <v>25.1</v>
      </c>
      <c r="F52" s="127">
        <v>163.80000000000001</v>
      </c>
      <c r="G52" s="129" t="s">
        <v>132</v>
      </c>
    </row>
    <row r="53" spans="1:7" ht="12.2" customHeight="1">
      <c r="A53" s="125" t="s">
        <v>133</v>
      </c>
      <c r="B53" s="126">
        <v>100</v>
      </c>
      <c r="C53" s="127">
        <v>13.6</v>
      </c>
      <c r="D53" s="127">
        <v>13.8</v>
      </c>
      <c r="E53" s="127">
        <v>16.899999999999999</v>
      </c>
      <c r="F53" s="127">
        <v>217.3</v>
      </c>
      <c r="G53" s="129" t="s">
        <v>134</v>
      </c>
    </row>
    <row r="54" spans="1:7" ht="12.2" customHeight="1">
      <c r="A54" s="125" t="s">
        <v>135</v>
      </c>
      <c r="B54" s="126">
        <v>180</v>
      </c>
      <c r="C54" s="127">
        <v>0.1</v>
      </c>
      <c r="D54" s="127">
        <v>0.1</v>
      </c>
      <c r="E54" s="127">
        <v>13.4</v>
      </c>
      <c r="F54" s="127">
        <v>56.3</v>
      </c>
      <c r="G54" s="129" t="s">
        <v>136</v>
      </c>
    </row>
    <row r="55" spans="1:7" ht="12.2" customHeight="1">
      <c r="A55" s="125" t="s">
        <v>50</v>
      </c>
      <c r="B55" s="126">
        <v>40</v>
      </c>
      <c r="C55" s="127">
        <v>3.1</v>
      </c>
      <c r="D55" s="127">
        <v>0.2</v>
      </c>
      <c r="E55" s="127">
        <v>20.100000000000001</v>
      </c>
      <c r="F55" s="127">
        <v>94.7</v>
      </c>
      <c r="G55" s="129" t="s">
        <v>64</v>
      </c>
    </row>
    <row r="56" spans="1:7" ht="21.6" customHeight="1">
      <c r="A56" s="130" t="s">
        <v>39</v>
      </c>
      <c r="B56" s="131">
        <f>SUM(B51:B55)</f>
        <v>600</v>
      </c>
      <c r="C56" s="124">
        <f t="shared" ref="C56:F56" si="4">SUM(C51:C55)</f>
        <v>21.333333333333336</v>
      </c>
      <c r="D56" s="124">
        <f t="shared" si="4"/>
        <v>19.166666666666668</v>
      </c>
      <c r="E56" s="124">
        <f t="shared" si="4"/>
        <v>78</v>
      </c>
      <c r="F56" s="124">
        <f t="shared" si="4"/>
        <v>546.1</v>
      </c>
      <c r="G56" s="132"/>
    </row>
    <row r="57" spans="1:7" ht="28.35" customHeight="1">
      <c r="A57" s="160" t="s">
        <v>339</v>
      </c>
      <c r="B57" s="160"/>
      <c r="C57" s="160"/>
      <c r="D57" s="160"/>
      <c r="E57" s="160"/>
      <c r="F57" s="160"/>
      <c r="G57" s="160"/>
    </row>
    <row r="58" spans="1:7" ht="13.35" customHeight="1">
      <c r="A58" s="162" t="s">
        <v>1</v>
      </c>
      <c r="B58" s="159" t="s">
        <v>2</v>
      </c>
      <c r="C58" s="161" t="s">
        <v>3</v>
      </c>
      <c r="D58" s="161"/>
      <c r="E58" s="161"/>
      <c r="F58" s="163" t="s">
        <v>4</v>
      </c>
      <c r="G58" s="159" t="s">
        <v>7</v>
      </c>
    </row>
    <row r="59" spans="1:7" ht="26.65" customHeight="1">
      <c r="A59" s="162"/>
      <c r="B59" s="159"/>
      <c r="C59" s="124" t="s">
        <v>9</v>
      </c>
      <c r="D59" s="124" t="s">
        <v>10</v>
      </c>
      <c r="E59" s="124" t="s">
        <v>11</v>
      </c>
      <c r="F59" s="163"/>
      <c r="G59" s="159"/>
    </row>
    <row r="60" spans="1:7" ht="14.65" customHeight="1">
      <c r="A60" s="158" t="s">
        <v>26</v>
      </c>
      <c r="B60" s="158"/>
      <c r="C60" s="158"/>
      <c r="D60" s="158"/>
      <c r="E60" s="158"/>
      <c r="F60" s="158"/>
      <c r="G60" s="158"/>
    </row>
    <row r="61" spans="1:7" ht="12.2" customHeight="1">
      <c r="A61" s="125" t="s">
        <v>80</v>
      </c>
      <c r="B61" s="126">
        <v>100</v>
      </c>
      <c r="C61" s="127">
        <v>0.4</v>
      </c>
      <c r="D61" s="127">
        <v>0.4</v>
      </c>
      <c r="E61" s="127">
        <v>9.8000000000000007</v>
      </c>
      <c r="F61" s="127">
        <v>47</v>
      </c>
      <c r="G61" s="129" t="s">
        <v>36</v>
      </c>
    </row>
    <row r="62" spans="1:7" ht="12.2" customHeight="1">
      <c r="A62" s="125" t="s">
        <v>353</v>
      </c>
      <c r="B62" s="126">
        <v>200</v>
      </c>
      <c r="C62" s="127">
        <v>10.199999999999999</v>
      </c>
      <c r="D62" s="127">
        <v>14.2</v>
      </c>
      <c r="E62" s="127">
        <v>37.299999999999997</v>
      </c>
      <c r="F62" s="127">
        <v>313.10000000000002</v>
      </c>
      <c r="G62" s="129" t="s">
        <v>179</v>
      </c>
    </row>
    <row r="63" spans="1:7" ht="12.2" customHeight="1">
      <c r="A63" s="125" t="s">
        <v>181</v>
      </c>
      <c r="B63" s="126">
        <v>200</v>
      </c>
      <c r="C63" s="127">
        <v>3</v>
      </c>
      <c r="D63" s="127">
        <v>2.4</v>
      </c>
      <c r="E63" s="127">
        <v>14.7</v>
      </c>
      <c r="F63" s="127">
        <v>93.2</v>
      </c>
      <c r="G63" s="129" t="s">
        <v>155</v>
      </c>
    </row>
    <row r="64" spans="1:7" ht="12.2" customHeight="1">
      <c r="A64" s="125" t="s">
        <v>50</v>
      </c>
      <c r="B64" s="126">
        <v>40</v>
      </c>
      <c r="C64" s="127">
        <v>3.1</v>
      </c>
      <c r="D64" s="127">
        <v>0.2</v>
      </c>
      <c r="E64" s="127">
        <v>20.100000000000001</v>
      </c>
      <c r="F64" s="127">
        <v>94.7</v>
      </c>
      <c r="G64" s="129" t="s">
        <v>64</v>
      </c>
    </row>
    <row r="65" spans="1:7" ht="12.2" customHeight="1">
      <c r="A65" s="125" t="s">
        <v>37</v>
      </c>
      <c r="B65" s="126">
        <v>30</v>
      </c>
      <c r="C65" s="127">
        <v>2</v>
      </c>
      <c r="D65" s="127">
        <v>0.3</v>
      </c>
      <c r="E65" s="127">
        <v>12.7</v>
      </c>
      <c r="F65" s="127">
        <v>61.2</v>
      </c>
      <c r="G65" s="129" t="s">
        <v>64</v>
      </c>
    </row>
    <row r="66" spans="1:7" ht="12.2" customHeight="1">
      <c r="A66" s="130" t="s">
        <v>39</v>
      </c>
      <c r="B66" s="131">
        <f>SUM(B61:B65)</f>
        <v>570</v>
      </c>
      <c r="C66" s="124">
        <f>SUM(C61:C65)</f>
        <v>18.7</v>
      </c>
      <c r="D66" s="124">
        <f>SUM(D61:D65)</f>
        <v>17.5</v>
      </c>
      <c r="E66" s="124">
        <f>SUM(E61:E65)</f>
        <v>94.600000000000009</v>
      </c>
      <c r="F66" s="124">
        <f>SUM(F61:F65)</f>
        <v>609.20000000000005</v>
      </c>
      <c r="G66" s="132" t="s">
        <v>64</v>
      </c>
    </row>
    <row r="67" spans="1:7" ht="28.35" customHeight="1">
      <c r="A67" s="160" t="s">
        <v>338</v>
      </c>
      <c r="B67" s="160"/>
      <c r="C67" s="160"/>
      <c r="D67" s="160"/>
      <c r="E67" s="160"/>
      <c r="F67" s="160"/>
      <c r="G67" s="160"/>
    </row>
    <row r="68" spans="1:7" ht="13.35" customHeight="1">
      <c r="A68" s="162" t="s">
        <v>1</v>
      </c>
      <c r="B68" s="159" t="s">
        <v>2</v>
      </c>
      <c r="C68" s="161" t="s">
        <v>3</v>
      </c>
      <c r="D68" s="161"/>
      <c r="E68" s="161"/>
      <c r="F68" s="163" t="s">
        <v>4</v>
      </c>
      <c r="G68" s="159" t="s">
        <v>7</v>
      </c>
    </row>
    <row r="69" spans="1:7" ht="26.65" customHeight="1">
      <c r="A69" s="162"/>
      <c r="B69" s="159"/>
      <c r="C69" s="124" t="s">
        <v>9</v>
      </c>
      <c r="D69" s="124" t="s">
        <v>10</v>
      </c>
      <c r="E69" s="124" t="s">
        <v>11</v>
      </c>
      <c r="F69" s="163"/>
      <c r="G69" s="159"/>
    </row>
    <row r="70" spans="1:7" ht="14.65" customHeight="1">
      <c r="A70" s="158" t="s">
        <v>26</v>
      </c>
      <c r="B70" s="158"/>
      <c r="C70" s="158"/>
      <c r="D70" s="158"/>
      <c r="E70" s="158"/>
      <c r="F70" s="158"/>
      <c r="G70" s="158"/>
    </row>
    <row r="71" spans="1:7" ht="12.2" customHeight="1">
      <c r="A71" s="133" t="s">
        <v>378</v>
      </c>
      <c r="B71" s="134">
        <v>100</v>
      </c>
      <c r="C71" s="135">
        <f>0.7*100/60</f>
        <v>1.1666666666666667</v>
      </c>
      <c r="D71" s="135">
        <f>0.1*100/60</f>
        <v>0.16666666666666666</v>
      </c>
      <c r="E71" s="135">
        <f>2.3*100/60</f>
        <v>3.833333333333333</v>
      </c>
      <c r="F71" s="135">
        <f>14.4*100/60</f>
        <v>24</v>
      </c>
      <c r="G71" s="137" t="s">
        <v>379</v>
      </c>
    </row>
    <row r="72" spans="1:7" ht="12.2" customHeight="1">
      <c r="A72" s="125" t="s">
        <v>67</v>
      </c>
      <c r="B72" s="126">
        <v>200</v>
      </c>
      <c r="C72" s="127">
        <v>13.1</v>
      </c>
      <c r="D72" s="127">
        <v>20.2</v>
      </c>
      <c r="E72" s="127">
        <v>41.8</v>
      </c>
      <c r="F72" s="127">
        <v>438.9</v>
      </c>
      <c r="G72" s="129" t="s">
        <v>68</v>
      </c>
    </row>
    <row r="73" spans="1:7" ht="12.2" customHeight="1">
      <c r="A73" s="125" t="s">
        <v>78</v>
      </c>
      <c r="B73" s="126">
        <v>200</v>
      </c>
      <c r="C73" s="127">
        <v>0</v>
      </c>
      <c r="D73" s="127">
        <v>0</v>
      </c>
      <c r="E73" s="127">
        <v>7.7</v>
      </c>
      <c r="F73" s="127">
        <v>31</v>
      </c>
      <c r="G73" s="129" t="s">
        <v>79</v>
      </c>
    </row>
    <row r="74" spans="1:7" ht="12.2" customHeight="1">
      <c r="A74" s="125" t="s">
        <v>50</v>
      </c>
      <c r="B74" s="126">
        <v>40</v>
      </c>
      <c r="C74" s="127">
        <v>3.1</v>
      </c>
      <c r="D74" s="127">
        <v>0.2</v>
      </c>
      <c r="E74" s="127">
        <v>20.100000000000001</v>
      </c>
      <c r="F74" s="127">
        <v>94.7</v>
      </c>
      <c r="G74" s="129" t="s">
        <v>64</v>
      </c>
    </row>
    <row r="75" spans="1:7" ht="12.2" customHeight="1">
      <c r="A75" s="125" t="s">
        <v>37</v>
      </c>
      <c r="B75" s="126">
        <v>20</v>
      </c>
      <c r="C75" s="127">
        <v>1.3</v>
      </c>
      <c r="D75" s="127">
        <v>0.2</v>
      </c>
      <c r="E75" s="127">
        <v>8.5</v>
      </c>
      <c r="F75" s="127">
        <v>40.799999999999997</v>
      </c>
      <c r="G75" s="129" t="s">
        <v>64</v>
      </c>
    </row>
    <row r="76" spans="1:7" ht="12.2" customHeight="1">
      <c r="A76" s="130" t="s">
        <v>39</v>
      </c>
      <c r="B76" s="131">
        <f>SUM(B71:B75)</f>
        <v>560</v>
      </c>
      <c r="C76" s="124">
        <f t="shared" ref="C76:F76" si="5">SUM(C71:C75)</f>
        <v>18.666666666666668</v>
      </c>
      <c r="D76" s="124">
        <f t="shared" si="5"/>
        <v>20.766666666666666</v>
      </c>
      <c r="E76" s="124">
        <f t="shared" si="5"/>
        <v>81.933333333333337</v>
      </c>
      <c r="F76" s="124">
        <f t="shared" si="5"/>
        <v>629.4</v>
      </c>
      <c r="G76" s="132"/>
    </row>
    <row r="77" spans="1:7" ht="28.35" customHeight="1">
      <c r="A77" s="160" t="s">
        <v>337</v>
      </c>
      <c r="B77" s="160"/>
      <c r="C77" s="160"/>
      <c r="D77" s="160"/>
      <c r="E77" s="160"/>
      <c r="F77" s="160"/>
      <c r="G77" s="160"/>
    </row>
    <row r="78" spans="1:7" ht="13.35" customHeight="1">
      <c r="A78" s="162" t="s">
        <v>1</v>
      </c>
      <c r="B78" s="159" t="s">
        <v>2</v>
      </c>
      <c r="C78" s="161" t="s">
        <v>3</v>
      </c>
      <c r="D78" s="161"/>
      <c r="E78" s="161"/>
      <c r="F78" s="163" t="s">
        <v>4</v>
      </c>
      <c r="G78" s="159" t="s">
        <v>7</v>
      </c>
    </row>
    <row r="79" spans="1:7" ht="26.65" customHeight="1">
      <c r="A79" s="162"/>
      <c r="B79" s="159"/>
      <c r="C79" s="124" t="s">
        <v>9</v>
      </c>
      <c r="D79" s="124" t="s">
        <v>10</v>
      </c>
      <c r="E79" s="124" t="s">
        <v>11</v>
      </c>
      <c r="F79" s="163"/>
      <c r="G79" s="159"/>
    </row>
    <row r="80" spans="1:7" ht="14.65" customHeight="1">
      <c r="A80" s="158" t="s">
        <v>26</v>
      </c>
      <c r="B80" s="158"/>
      <c r="C80" s="158"/>
      <c r="D80" s="158"/>
      <c r="E80" s="158"/>
      <c r="F80" s="158"/>
      <c r="G80" s="158"/>
    </row>
    <row r="81" spans="1:7" ht="12.2" customHeight="1">
      <c r="A81" s="125" t="s">
        <v>210</v>
      </c>
      <c r="B81" s="126">
        <v>200</v>
      </c>
      <c r="C81" s="127">
        <v>6</v>
      </c>
      <c r="D81" s="127">
        <v>3.7</v>
      </c>
      <c r="E81" s="127">
        <v>31.8</v>
      </c>
      <c r="F81" s="127">
        <v>185.9</v>
      </c>
      <c r="G81" s="129" t="s">
        <v>211</v>
      </c>
    </row>
    <row r="82" spans="1:7" ht="12.2" customHeight="1">
      <c r="A82" s="141" t="s">
        <v>373</v>
      </c>
      <c r="B82" s="142">
        <v>60</v>
      </c>
      <c r="C82" s="143">
        <f>5.8*60/55</f>
        <v>6.3272727272727272</v>
      </c>
      <c r="D82" s="143">
        <f>11.6*60/55</f>
        <v>12.654545454545454</v>
      </c>
      <c r="E82" s="143">
        <f>15.1*60/55</f>
        <v>16.472727272727273</v>
      </c>
      <c r="F82" s="143">
        <f>198.2*60/55</f>
        <v>216.21818181818182</v>
      </c>
      <c r="G82" s="129" t="s">
        <v>58</v>
      </c>
    </row>
    <row r="83" spans="1:7" ht="12.2" customHeight="1">
      <c r="A83" s="125" t="s">
        <v>212</v>
      </c>
      <c r="B83" s="126">
        <v>200</v>
      </c>
      <c r="C83" s="127">
        <v>3.8</v>
      </c>
      <c r="D83" s="127">
        <v>3</v>
      </c>
      <c r="E83" s="127">
        <v>14.7</v>
      </c>
      <c r="F83" s="127">
        <v>102.3</v>
      </c>
      <c r="G83" s="129" t="s">
        <v>123</v>
      </c>
    </row>
    <row r="84" spans="1:7" ht="12.2" customHeight="1">
      <c r="A84" s="125" t="s">
        <v>50</v>
      </c>
      <c r="B84" s="126">
        <v>30</v>
      </c>
      <c r="C84" s="127">
        <v>2.2999999999999998</v>
      </c>
      <c r="D84" s="127">
        <v>0.2</v>
      </c>
      <c r="E84" s="127">
        <v>15.1</v>
      </c>
      <c r="F84" s="127">
        <v>71</v>
      </c>
      <c r="G84" s="129" t="s">
        <v>64</v>
      </c>
    </row>
    <row r="85" spans="1:7" ht="12.2" customHeight="1">
      <c r="A85" s="125" t="s">
        <v>37</v>
      </c>
      <c r="B85" s="126">
        <v>20</v>
      </c>
      <c r="C85" s="127">
        <v>1.3</v>
      </c>
      <c r="D85" s="127">
        <v>0.2</v>
      </c>
      <c r="E85" s="127">
        <v>8.5</v>
      </c>
      <c r="F85" s="127">
        <v>40.799999999999997</v>
      </c>
      <c r="G85" s="129" t="s">
        <v>64</v>
      </c>
    </row>
    <row r="86" spans="1:7" ht="12.2" customHeight="1">
      <c r="A86" s="125" t="s">
        <v>367</v>
      </c>
      <c r="B86" s="126">
        <v>200</v>
      </c>
      <c r="C86" s="127">
        <v>5.6</v>
      </c>
      <c r="D86" s="127">
        <v>4.9000000000000004</v>
      </c>
      <c r="E86" s="127">
        <v>9.3000000000000007</v>
      </c>
      <c r="F86" s="127">
        <v>104.8</v>
      </c>
      <c r="G86" s="129" t="s">
        <v>64</v>
      </c>
    </row>
    <row r="87" spans="1:7" ht="12.2" customHeight="1">
      <c r="A87" s="130" t="s">
        <v>39</v>
      </c>
      <c r="B87" s="131">
        <f>SUM(B81:B86)</f>
        <v>710</v>
      </c>
      <c r="C87" s="124">
        <f t="shared" ref="C87:F87" si="6">SUM(C81:C86)</f>
        <v>25.327272727272728</v>
      </c>
      <c r="D87" s="124">
        <f t="shared" si="6"/>
        <v>24.654545454545456</v>
      </c>
      <c r="E87" s="124">
        <f t="shared" si="6"/>
        <v>95.872727272727261</v>
      </c>
      <c r="F87" s="124">
        <f t="shared" si="6"/>
        <v>721.0181818181818</v>
      </c>
      <c r="G87" s="132"/>
    </row>
    <row r="88" spans="1:7" ht="28.35" customHeight="1">
      <c r="A88" s="160" t="s">
        <v>336</v>
      </c>
      <c r="B88" s="160"/>
      <c r="C88" s="160"/>
      <c r="D88" s="160"/>
      <c r="E88" s="160"/>
      <c r="F88" s="160"/>
      <c r="G88" s="160"/>
    </row>
    <row r="89" spans="1:7" ht="13.35" customHeight="1">
      <c r="A89" s="162" t="s">
        <v>1</v>
      </c>
      <c r="B89" s="159" t="s">
        <v>2</v>
      </c>
      <c r="C89" s="161" t="s">
        <v>3</v>
      </c>
      <c r="D89" s="161"/>
      <c r="E89" s="161"/>
      <c r="F89" s="163" t="s">
        <v>4</v>
      </c>
      <c r="G89" s="159" t="s">
        <v>7</v>
      </c>
    </row>
    <row r="90" spans="1:7" ht="26.65" customHeight="1">
      <c r="A90" s="162"/>
      <c r="B90" s="159"/>
      <c r="C90" s="124" t="s">
        <v>9</v>
      </c>
      <c r="D90" s="124" t="s">
        <v>10</v>
      </c>
      <c r="E90" s="124" t="s">
        <v>11</v>
      </c>
      <c r="F90" s="163"/>
      <c r="G90" s="159"/>
    </row>
    <row r="91" spans="1:7" ht="14.65" customHeight="1">
      <c r="A91" s="158" t="s">
        <v>26</v>
      </c>
      <c r="B91" s="158"/>
      <c r="C91" s="158"/>
      <c r="D91" s="158"/>
      <c r="E91" s="158"/>
      <c r="F91" s="158"/>
      <c r="G91" s="158"/>
    </row>
    <row r="92" spans="1:7" ht="12.2" customHeight="1">
      <c r="A92" s="125" t="s">
        <v>80</v>
      </c>
      <c r="B92" s="126">
        <v>100</v>
      </c>
      <c r="C92" s="127">
        <v>0.4</v>
      </c>
      <c r="D92" s="127">
        <v>0.4</v>
      </c>
      <c r="E92" s="127">
        <v>9.8000000000000007</v>
      </c>
      <c r="F92" s="127">
        <v>47</v>
      </c>
      <c r="G92" s="129" t="s">
        <v>36</v>
      </c>
    </row>
    <row r="93" spans="1:7" ht="12.2" customHeight="1">
      <c r="A93" s="125" t="s">
        <v>251</v>
      </c>
      <c r="B93" s="126">
        <v>200</v>
      </c>
      <c r="C93" s="127">
        <v>12.3</v>
      </c>
      <c r="D93" s="127">
        <v>17.8</v>
      </c>
      <c r="E93" s="127">
        <v>25.7</v>
      </c>
      <c r="F93" s="127">
        <v>349.4</v>
      </c>
      <c r="G93" s="129" t="s">
        <v>252</v>
      </c>
    </row>
    <row r="94" spans="1:7" ht="12.2" customHeight="1">
      <c r="A94" s="125" t="s">
        <v>368</v>
      </c>
      <c r="B94" s="126">
        <v>180</v>
      </c>
      <c r="C94" s="127">
        <v>5</v>
      </c>
      <c r="D94" s="127">
        <v>4.5</v>
      </c>
      <c r="E94" s="127">
        <v>8.1</v>
      </c>
      <c r="F94" s="127">
        <v>101.7</v>
      </c>
      <c r="G94" s="129" t="s">
        <v>70</v>
      </c>
    </row>
    <row r="95" spans="1:7" ht="12.2" customHeight="1">
      <c r="A95" s="125" t="s">
        <v>50</v>
      </c>
      <c r="B95" s="126">
        <v>50</v>
      </c>
      <c r="C95" s="127">
        <v>3.8</v>
      </c>
      <c r="D95" s="127">
        <v>0.3</v>
      </c>
      <c r="E95" s="127">
        <v>25.1</v>
      </c>
      <c r="F95" s="127">
        <v>118.4</v>
      </c>
      <c r="G95" s="129" t="s">
        <v>64</v>
      </c>
    </row>
    <row r="96" spans="1:7" ht="12.2" customHeight="1">
      <c r="A96" s="125" t="s">
        <v>37</v>
      </c>
      <c r="B96" s="126">
        <v>20</v>
      </c>
      <c r="C96" s="127">
        <v>1.3</v>
      </c>
      <c r="D96" s="127">
        <v>0.2</v>
      </c>
      <c r="E96" s="127">
        <v>8.5</v>
      </c>
      <c r="F96" s="127">
        <v>40.799999999999997</v>
      </c>
      <c r="G96" s="129" t="s">
        <v>64</v>
      </c>
    </row>
    <row r="97" spans="1:7" ht="21.6" customHeight="1">
      <c r="A97" s="130" t="s">
        <v>39</v>
      </c>
      <c r="B97" s="131">
        <f>SUM(B92:B96)</f>
        <v>550</v>
      </c>
      <c r="C97" s="124">
        <f t="shared" ref="C97:F97" si="7">SUM(C92:C96)</f>
        <v>22.800000000000004</v>
      </c>
      <c r="D97" s="124">
        <f t="shared" si="7"/>
        <v>23.2</v>
      </c>
      <c r="E97" s="124">
        <f t="shared" si="7"/>
        <v>77.2</v>
      </c>
      <c r="F97" s="124">
        <f t="shared" si="7"/>
        <v>657.3</v>
      </c>
      <c r="G97" s="132"/>
    </row>
    <row r="98" spans="1:7" ht="28.35" customHeight="1">
      <c r="A98" s="160" t="s">
        <v>335</v>
      </c>
      <c r="B98" s="160"/>
      <c r="C98" s="160"/>
      <c r="D98" s="160"/>
      <c r="E98" s="160"/>
      <c r="F98" s="160"/>
      <c r="G98" s="160"/>
    </row>
    <row r="99" spans="1:7" ht="13.35" customHeight="1">
      <c r="A99" s="162" t="s">
        <v>1</v>
      </c>
      <c r="B99" s="159" t="s">
        <v>2</v>
      </c>
      <c r="C99" s="161" t="s">
        <v>3</v>
      </c>
      <c r="D99" s="161"/>
      <c r="E99" s="161"/>
      <c r="F99" s="163" t="s">
        <v>4</v>
      </c>
      <c r="G99" s="159" t="s">
        <v>7</v>
      </c>
    </row>
    <row r="100" spans="1:7" ht="26.65" customHeight="1">
      <c r="A100" s="162"/>
      <c r="B100" s="159"/>
      <c r="C100" s="124" t="s">
        <v>9</v>
      </c>
      <c r="D100" s="124" t="s">
        <v>10</v>
      </c>
      <c r="E100" s="124" t="s">
        <v>11</v>
      </c>
      <c r="F100" s="163"/>
      <c r="G100" s="159"/>
    </row>
    <row r="101" spans="1:7" ht="14.65" customHeight="1">
      <c r="A101" s="158" t="s">
        <v>26</v>
      </c>
      <c r="B101" s="158"/>
      <c r="C101" s="158"/>
      <c r="D101" s="158"/>
      <c r="E101" s="158"/>
      <c r="F101" s="158"/>
      <c r="G101" s="158"/>
    </row>
    <row r="102" spans="1:7" ht="12.2" customHeight="1">
      <c r="A102" s="125" t="s">
        <v>267</v>
      </c>
      <c r="B102" s="126">
        <v>100</v>
      </c>
      <c r="C102" s="127">
        <v>1.8</v>
      </c>
      <c r="D102" s="127">
        <v>5.0999999999999996</v>
      </c>
      <c r="E102" s="127">
        <v>6.2</v>
      </c>
      <c r="F102" s="127">
        <v>78.8</v>
      </c>
      <c r="G102" s="129" t="s">
        <v>76</v>
      </c>
    </row>
    <row r="103" spans="1:7" ht="12.2" customHeight="1">
      <c r="A103" s="125" t="s">
        <v>268</v>
      </c>
      <c r="B103" s="126">
        <v>180</v>
      </c>
      <c r="C103" s="127">
        <v>6.7</v>
      </c>
      <c r="D103" s="127">
        <v>11</v>
      </c>
      <c r="E103" s="127">
        <v>27.9</v>
      </c>
      <c r="F103" s="127">
        <v>202.35</v>
      </c>
      <c r="G103" s="129" t="s">
        <v>76</v>
      </c>
    </row>
    <row r="104" spans="1:7" ht="12.2" customHeight="1">
      <c r="A104" s="125" t="s">
        <v>269</v>
      </c>
      <c r="B104" s="126">
        <v>130</v>
      </c>
      <c r="C104" s="127">
        <v>8.9</v>
      </c>
      <c r="D104" s="127">
        <v>6.3</v>
      </c>
      <c r="E104" s="127">
        <v>8.4</v>
      </c>
      <c r="F104" s="127">
        <v>163.1</v>
      </c>
      <c r="G104" s="129" t="s">
        <v>270</v>
      </c>
    </row>
    <row r="105" spans="1:7" ht="12.2" customHeight="1">
      <c r="A105" s="125" t="s">
        <v>55</v>
      </c>
      <c r="B105" s="126">
        <v>200</v>
      </c>
      <c r="C105" s="127">
        <v>1</v>
      </c>
      <c r="D105" s="127">
        <v>0.2</v>
      </c>
      <c r="E105" s="127">
        <v>19.600000000000001</v>
      </c>
      <c r="F105" s="127">
        <v>83.4</v>
      </c>
      <c r="G105" s="129" t="s">
        <v>56</v>
      </c>
    </row>
    <row r="106" spans="1:7" ht="12.2" customHeight="1">
      <c r="A106" s="125" t="s">
        <v>37</v>
      </c>
      <c r="B106" s="126">
        <v>30</v>
      </c>
      <c r="C106" s="127">
        <v>2</v>
      </c>
      <c r="D106" s="127">
        <v>0.3</v>
      </c>
      <c r="E106" s="127">
        <v>12.7</v>
      </c>
      <c r="F106" s="127">
        <v>61.2</v>
      </c>
      <c r="G106" s="129" t="s">
        <v>64</v>
      </c>
    </row>
    <row r="107" spans="1:7" ht="12.2" customHeight="1">
      <c r="A107" s="125" t="s">
        <v>50</v>
      </c>
      <c r="B107" s="126">
        <v>30</v>
      </c>
      <c r="C107" s="127">
        <v>2.2999999999999998</v>
      </c>
      <c r="D107" s="127">
        <v>0.2</v>
      </c>
      <c r="E107" s="127">
        <v>15.1</v>
      </c>
      <c r="F107" s="127">
        <v>71</v>
      </c>
      <c r="G107" s="129" t="s">
        <v>64</v>
      </c>
    </row>
    <row r="108" spans="1:7" ht="21.6" customHeight="1">
      <c r="A108" s="130" t="s">
        <v>39</v>
      </c>
      <c r="B108" s="131">
        <f>SUM(B102:B107)</f>
        <v>670</v>
      </c>
      <c r="C108" s="124">
        <f t="shared" ref="C108:F108" si="8">SUM(C102:C107)</f>
        <v>22.7</v>
      </c>
      <c r="D108" s="124">
        <f t="shared" si="8"/>
        <v>23.1</v>
      </c>
      <c r="E108" s="124">
        <f t="shared" si="8"/>
        <v>89.899999999999991</v>
      </c>
      <c r="F108" s="124">
        <f t="shared" si="8"/>
        <v>659.85</v>
      </c>
      <c r="G108" s="132"/>
    </row>
    <row r="109" spans="1:7" ht="21.6" customHeight="1">
      <c r="A109" s="150"/>
      <c r="B109" s="150"/>
      <c r="C109" s="151"/>
      <c r="D109" s="151"/>
      <c r="E109" s="151"/>
      <c r="F109" s="151"/>
      <c r="G109" s="152"/>
    </row>
    <row r="110" spans="1:7" ht="21.6" customHeight="1">
      <c r="A110" s="150"/>
      <c r="B110" s="150"/>
      <c r="C110" s="151"/>
      <c r="D110" s="151"/>
      <c r="E110" s="151"/>
      <c r="F110" s="151"/>
      <c r="G110" s="152"/>
    </row>
    <row r="111" spans="1:7" ht="14.1" customHeight="1">
      <c r="A111" s="156"/>
      <c r="B111" s="156"/>
      <c r="C111" s="156"/>
      <c r="D111" s="156"/>
      <c r="E111" s="156"/>
      <c r="F111" s="156"/>
    </row>
    <row r="112" spans="1:7" ht="13.35" customHeight="1">
      <c r="A112" s="162" t="s">
        <v>1</v>
      </c>
      <c r="B112" s="165"/>
      <c r="C112" s="171" t="s">
        <v>348</v>
      </c>
      <c r="D112" s="168" t="s">
        <v>3</v>
      </c>
      <c r="E112" s="169"/>
      <c r="F112" s="170"/>
      <c r="G112" s="173" t="s">
        <v>4</v>
      </c>
    </row>
    <row r="113" spans="1:7" ht="26.65" customHeight="1">
      <c r="A113" s="162"/>
      <c r="B113" s="165"/>
      <c r="C113" s="172"/>
      <c r="D113" s="124" t="s">
        <v>9</v>
      </c>
      <c r="E113" s="124" t="s">
        <v>10</v>
      </c>
      <c r="F113" s="124" t="s">
        <v>11</v>
      </c>
      <c r="G113" s="174"/>
    </row>
    <row r="114" spans="1:7" ht="13.5">
      <c r="A114" s="10" t="s">
        <v>283</v>
      </c>
      <c r="B114" s="146"/>
      <c r="C114" s="148">
        <f>B108+B97+B87+B76+B66+B56+B46+B35+B23+B13</f>
        <v>6015</v>
      </c>
      <c r="D114" s="148">
        <f>C108+C97+C87+C76+C66+C56+C46+C35+C23+C13</f>
        <v>217.39393939393941</v>
      </c>
      <c r="E114" s="148">
        <f>D108+D97+D87+D76+D66+D56+D46+D35+D23+D13</f>
        <v>217.18121212121213</v>
      </c>
      <c r="F114" s="148">
        <f>E108+E97+E87+E76+E66+E56+E46+E35+E23+E13</f>
        <v>855.90606060606058</v>
      </c>
      <c r="G114" s="148">
        <f>F108+F97+F87+F76+F66+F56+F46+F35+F23+F13</f>
        <v>6387.4681818181825</v>
      </c>
    </row>
    <row r="115" spans="1:7" ht="13.5">
      <c r="A115" s="10" t="s">
        <v>284</v>
      </c>
      <c r="B115" s="146"/>
      <c r="C115" s="148">
        <f>C114/10</f>
        <v>601.5</v>
      </c>
      <c r="D115" s="148">
        <f t="shared" ref="D115:G115" si="9">D114/10</f>
        <v>21.739393939393942</v>
      </c>
      <c r="E115" s="148">
        <f t="shared" si="9"/>
        <v>21.718121212121211</v>
      </c>
      <c r="F115" s="148">
        <f t="shared" si="9"/>
        <v>85.590606060606063</v>
      </c>
      <c r="G115" s="148">
        <f t="shared" si="9"/>
        <v>638.7468181818183</v>
      </c>
    </row>
    <row r="116" spans="1:7" ht="27">
      <c r="A116" s="10" t="s">
        <v>285</v>
      </c>
      <c r="B116" s="146"/>
      <c r="C116" s="148"/>
      <c r="D116" s="148">
        <v>1</v>
      </c>
      <c r="E116" s="148">
        <v>1</v>
      </c>
      <c r="F116" s="148">
        <v>4</v>
      </c>
      <c r="G116" s="146"/>
    </row>
  </sheetData>
  <mergeCells count="78">
    <mergeCell ref="A3:G3"/>
    <mergeCell ref="A4:G4"/>
    <mergeCell ref="A5:A6"/>
    <mergeCell ref="B5:B6"/>
    <mergeCell ref="C5:E5"/>
    <mergeCell ref="F5:F6"/>
    <mergeCell ref="G5:G6"/>
    <mergeCell ref="A17:G17"/>
    <mergeCell ref="A25:G25"/>
    <mergeCell ref="A7:G7"/>
    <mergeCell ref="A14:G14"/>
    <mergeCell ref="A15:A16"/>
    <mergeCell ref="B15:B16"/>
    <mergeCell ref="C15:E15"/>
    <mergeCell ref="F15:F16"/>
    <mergeCell ref="G15:G16"/>
    <mergeCell ref="A26:A27"/>
    <mergeCell ref="B26:B27"/>
    <mergeCell ref="C26:E26"/>
    <mergeCell ref="F26:F27"/>
    <mergeCell ref="G26:G27"/>
    <mergeCell ref="A40:G40"/>
    <mergeCell ref="A47:G47"/>
    <mergeCell ref="A28:G28"/>
    <mergeCell ref="A37:G37"/>
    <mergeCell ref="A38:A39"/>
    <mergeCell ref="B38:B39"/>
    <mergeCell ref="C38:E38"/>
    <mergeCell ref="F38:F39"/>
    <mergeCell ref="G38:G39"/>
    <mergeCell ref="A48:A49"/>
    <mergeCell ref="B48:B49"/>
    <mergeCell ref="C48:E48"/>
    <mergeCell ref="F48:F49"/>
    <mergeCell ref="G48:G49"/>
    <mergeCell ref="A50:G50"/>
    <mergeCell ref="A60:G60"/>
    <mergeCell ref="A67:G67"/>
    <mergeCell ref="A57:G57"/>
    <mergeCell ref="A58:A59"/>
    <mergeCell ref="B58:B59"/>
    <mergeCell ref="C58:E58"/>
    <mergeCell ref="F58:F59"/>
    <mergeCell ref="G58:G59"/>
    <mergeCell ref="A68:A69"/>
    <mergeCell ref="B68:B69"/>
    <mergeCell ref="C68:E68"/>
    <mergeCell ref="F68:F69"/>
    <mergeCell ref="G68:G69"/>
    <mergeCell ref="A70:G70"/>
    <mergeCell ref="A77:G77"/>
    <mergeCell ref="A78:A79"/>
    <mergeCell ref="B78:B79"/>
    <mergeCell ref="C78:E78"/>
    <mergeCell ref="F78:F79"/>
    <mergeCell ref="G78:G79"/>
    <mergeCell ref="B89:B90"/>
    <mergeCell ref="C89:E89"/>
    <mergeCell ref="F89:F90"/>
    <mergeCell ref="G89:G90"/>
    <mergeCell ref="A80:G80"/>
    <mergeCell ref="A88:G88"/>
    <mergeCell ref="C1:G1"/>
    <mergeCell ref="D112:F112"/>
    <mergeCell ref="C112:C113"/>
    <mergeCell ref="A111:F111"/>
    <mergeCell ref="A112:A113"/>
    <mergeCell ref="B112:B113"/>
    <mergeCell ref="G112:G113"/>
    <mergeCell ref="A101:G101"/>
    <mergeCell ref="A91:G91"/>
    <mergeCell ref="A98:G98"/>
    <mergeCell ref="A99:A100"/>
    <mergeCell ref="B99:B100"/>
    <mergeCell ref="C99:E99"/>
    <mergeCell ref="F99:F100"/>
    <mergeCell ref="G99:G100"/>
    <mergeCell ref="A89:A90"/>
  </mergeCells>
  <pageMargins left="0.7" right="0.7" top="0.75" bottom="0.75" header="0.3" footer="0.3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2"/>
  <sheetViews>
    <sheetView topLeftCell="A109" workbookViewId="0">
      <selection activeCell="C8" sqref="C8"/>
    </sheetView>
  </sheetViews>
  <sheetFormatPr defaultColWidth="9.1640625" defaultRowHeight="12.75"/>
  <cols>
    <col min="1" max="1" width="56.83203125" style="120" customWidth="1"/>
    <col min="2" max="2" width="8.6640625" style="121" customWidth="1"/>
    <col min="3" max="3" width="13.33203125" style="122" customWidth="1"/>
    <col min="4" max="4" width="15.33203125" style="122" customWidth="1"/>
    <col min="5" max="5" width="10.1640625" style="122" customWidth="1"/>
    <col min="6" max="6" width="11.5" style="122" customWidth="1"/>
    <col min="7" max="7" width="16.5" style="121" customWidth="1"/>
    <col min="8" max="16384" width="9.1640625" style="121"/>
  </cols>
  <sheetData>
    <row r="1" spans="1:7" s="119" customFormat="1" ht="82.5" customHeight="1">
      <c r="A1" s="117" t="s">
        <v>374</v>
      </c>
      <c r="B1" s="118"/>
      <c r="C1" s="154" t="s">
        <v>375</v>
      </c>
      <c r="D1" s="155"/>
      <c r="E1" s="155"/>
      <c r="F1" s="155"/>
      <c r="G1" s="155"/>
    </row>
    <row r="2" spans="1:7" ht="22.9" customHeight="1">
      <c r="G2" s="123"/>
    </row>
    <row r="3" spans="1:7" ht="30" customHeight="1">
      <c r="A3" s="175" t="s">
        <v>377</v>
      </c>
      <c r="B3" s="175"/>
      <c r="C3" s="175"/>
      <c r="D3" s="175"/>
      <c r="E3" s="175"/>
      <c r="F3" s="175"/>
      <c r="G3" s="175"/>
    </row>
    <row r="4" spans="1:7" ht="28.35" customHeight="1">
      <c r="A4" s="160" t="s">
        <v>344</v>
      </c>
      <c r="B4" s="160"/>
      <c r="C4" s="160"/>
      <c r="D4" s="160"/>
      <c r="E4" s="160"/>
      <c r="F4" s="160"/>
      <c r="G4" s="160"/>
    </row>
    <row r="5" spans="1:7" ht="13.35" customHeight="1">
      <c r="A5" s="162" t="s">
        <v>1</v>
      </c>
      <c r="B5" s="159" t="s">
        <v>2</v>
      </c>
      <c r="C5" s="161" t="s">
        <v>3</v>
      </c>
      <c r="D5" s="161"/>
      <c r="E5" s="161"/>
      <c r="F5" s="163" t="s">
        <v>4</v>
      </c>
      <c r="G5" s="159" t="s">
        <v>7</v>
      </c>
    </row>
    <row r="6" spans="1:7" ht="26.65" customHeight="1">
      <c r="A6" s="162"/>
      <c r="B6" s="159"/>
      <c r="C6" s="124" t="s">
        <v>9</v>
      </c>
      <c r="D6" s="124" t="s">
        <v>10</v>
      </c>
      <c r="E6" s="124" t="s">
        <v>11</v>
      </c>
      <c r="F6" s="163"/>
      <c r="G6" s="159"/>
    </row>
    <row r="7" spans="1:7" ht="14.65" customHeight="1">
      <c r="A7" s="158" t="s">
        <v>40</v>
      </c>
      <c r="B7" s="158"/>
      <c r="C7" s="158"/>
      <c r="D7" s="158"/>
      <c r="E7" s="158"/>
      <c r="F7" s="158"/>
      <c r="G7" s="158"/>
    </row>
    <row r="8" spans="1:7" ht="12.2" customHeight="1">
      <c r="A8" s="133" t="s">
        <v>378</v>
      </c>
      <c r="B8" s="134">
        <v>100</v>
      </c>
      <c r="C8" s="135">
        <f>0.7*100/60</f>
        <v>1.1666666666666667</v>
      </c>
      <c r="D8" s="135">
        <f>0.1*100/60</f>
        <v>0.16666666666666666</v>
      </c>
      <c r="E8" s="135">
        <f>2.3*100/60</f>
        <v>3.833333333333333</v>
      </c>
      <c r="F8" s="135">
        <f>14.4*100/60</f>
        <v>24</v>
      </c>
      <c r="G8" s="137" t="s">
        <v>379</v>
      </c>
    </row>
    <row r="9" spans="1:7" ht="12.2" customHeight="1">
      <c r="A9" s="125" t="s">
        <v>42</v>
      </c>
      <c r="B9" s="126">
        <v>250</v>
      </c>
      <c r="C9" s="127">
        <v>5.9</v>
      </c>
      <c r="D9" s="127">
        <v>2.6</v>
      </c>
      <c r="E9" s="127">
        <v>18.3</v>
      </c>
      <c r="F9" s="127">
        <v>149</v>
      </c>
      <c r="G9" s="129" t="s">
        <v>43</v>
      </c>
    </row>
    <row r="10" spans="1:7" ht="12.2" customHeight="1">
      <c r="A10" s="125" t="s">
        <v>44</v>
      </c>
      <c r="B10" s="126">
        <v>180</v>
      </c>
      <c r="C10" s="127">
        <v>3.5</v>
      </c>
      <c r="D10" s="127">
        <v>5.0999999999999996</v>
      </c>
      <c r="E10" s="127">
        <v>28.5</v>
      </c>
      <c r="F10" s="127">
        <v>180.2</v>
      </c>
      <c r="G10" s="129" t="s">
        <v>45</v>
      </c>
    </row>
    <row r="11" spans="1:7" ht="12.2" customHeight="1">
      <c r="A11" s="125" t="s">
        <v>46</v>
      </c>
      <c r="B11" s="126">
        <v>115</v>
      </c>
      <c r="C11" s="127">
        <v>10.6</v>
      </c>
      <c r="D11" s="127">
        <v>14.4</v>
      </c>
      <c r="E11" s="127">
        <v>8.5</v>
      </c>
      <c r="F11" s="127">
        <v>152.69999999999999</v>
      </c>
      <c r="G11" s="129" t="s">
        <v>47</v>
      </c>
    </row>
    <row r="12" spans="1:7" ht="12.2" customHeight="1">
      <c r="A12" s="125" t="s">
        <v>48</v>
      </c>
      <c r="B12" s="126">
        <v>200</v>
      </c>
      <c r="C12" s="127">
        <v>0.3</v>
      </c>
      <c r="D12" s="127">
        <v>0</v>
      </c>
      <c r="E12" s="127">
        <v>26.8</v>
      </c>
      <c r="F12" s="127">
        <v>110</v>
      </c>
      <c r="G12" s="129" t="s">
        <v>49</v>
      </c>
    </row>
    <row r="13" spans="1:7" ht="12.2" customHeight="1">
      <c r="A13" s="125" t="s">
        <v>50</v>
      </c>
      <c r="B13" s="126">
        <v>50</v>
      </c>
      <c r="C13" s="127">
        <v>3.8</v>
      </c>
      <c r="D13" s="127">
        <v>0.3</v>
      </c>
      <c r="E13" s="127">
        <v>25.1</v>
      </c>
      <c r="F13" s="127">
        <v>118.4</v>
      </c>
      <c r="G13" s="129" t="s">
        <v>64</v>
      </c>
    </row>
    <row r="14" spans="1:7" ht="12.2" customHeight="1">
      <c r="A14" s="125" t="s">
        <v>37</v>
      </c>
      <c r="B14" s="126">
        <v>40</v>
      </c>
      <c r="C14" s="127">
        <v>2.6</v>
      </c>
      <c r="D14" s="127">
        <v>0.4</v>
      </c>
      <c r="E14" s="127">
        <v>17</v>
      </c>
      <c r="F14" s="127">
        <v>81.599999999999994</v>
      </c>
      <c r="G14" s="129" t="s">
        <v>64</v>
      </c>
    </row>
    <row r="15" spans="1:7" ht="21.6" customHeight="1">
      <c r="A15" s="130" t="s">
        <v>39</v>
      </c>
      <c r="B15" s="131">
        <f>SUM(B8:B14)</f>
        <v>935</v>
      </c>
      <c r="C15" s="124">
        <f t="shared" ref="C15:F15" si="0">SUM(C8:C14)</f>
        <v>27.866666666666667</v>
      </c>
      <c r="D15" s="124">
        <f t="shared" si="0"/>
        <v>22.966666666666665</v>
      </c>
      <c r="E15" s="124">
        <f t="shared" si="0"/>
        <v>128.03333333333333</v>
      </c>
      <c r="F15" s="124">
        <f t="shared" si="0"/>
        <v>815.9</v>
      </c>
      <c r="G15" s="132"/>
    </row>
    <row r="16" spans="1:7" ht="28.35" customHeight="1">
      <c r="A16" s="160" t="s">
        <v>345</v>
      </c>
      <c r="B16" s="160"/>
      <c r="C16" s="160"/>
      <c r="D16" s="160"/>
      <c r="E16" s="160"/>
      <c r="F16" s="160"/>
      <c r="G16" s="160"/>
    </row>
    <row r="17" spans="1:7" ht="13.35" customHeight="1">
      <c r="A17" s="162" t="s">
        <v>1</v>
      </c>
      <c r="B17" s="159" t="s">
        <v>2</v>
      </c>
      <c r="C17" s="161" t="s">
        <v>3</v>
      </c>
      <c r="D17" s="161"/>
      <c r="E17" s="161"/>
      <c r="F17" s="163" t="s">
        <v>4</v>
      </c>
      <c r="G17" s="159" t="s">
        <v>7</v>
      </c>
    </row>
    <row r="18" spans="1:7" ht="26.65" customHeight="1">
      <c r="A18" s="162"/>
      <c r="B18" s="159"/>
      <c r="C18" s="124" t="s">
        <v>9</v>
      </c>
      <c r="D18" s="124" t="s">
        <v>10</v>
      </c>
      <c r="E18" s="124" t="s">
        <v>11</v>
      </c>
      <c r="F18" s="163"/>
      <c r="G18" s="159"/>
    </row>
    <row r="19" spans="1:7" ht="14.65" customHeight="1">
      <c r="A19" s="158" t="s">
        <v>40</v>
      </c>
      <c r="B19" s="158"/>
      <c r="C19" s="158"/>
      <c r="D19" s="158"/>
      <c r="E19" s="158"/>
      <c r="F19" s="158"/>
      <c r="G19" s="158"/>
    </row>
    <row r="20" spans="1:7" ht="12.2" customHeight="1">
      <c r="A20" s="133" t="s">
        <v>383</v>
      </c>
      <c r="B20" s="134">
        <v>100</v>
      </c>
      <c r="C20" s="135">
        <f>0.7*100/60</f>
        <v>1.1666666666666667</v>
      </c>
      <c r="D20" s="135">
        <f>0.1*100/60</f>
        <v>0.16666666666666666</v>
      </c>
      <c r="E20" s="135">
        <f>2.3*100/60</f>
        <v>3.833333333333333</v>
      </c>
      <c r="F20" s="135">
        <f>14.4*100/60</f>
        <v>24</v>
      </c>
      <c r="G20" s="137" t="s">
        <v>379</v>
      </c>
    </row>
    <row r="21" spans="1:7" ht="12.2" customHeight="1">
      <c r="A21" s="125" t="s">
        <v>65</v>
      </c>
      <c r="B21" s="126">
        <v>250</v>
      </c>
      <c r="C21" s="127">
        <v>3.8</v>
      </c>
      <c r="D21" s="127">
        <v>5.9</v>
      </c>
      <c r="E21" s="127">
        <v>15.5</v>
      </c>
      <c r="F21" s="127">
        <v>134</v>
      </c>
      <c r="G21" s="129" t="s">
        <v>66</v>
      </c>
    </row>
    <row r="22" spans="1:7" ht="12.2" customHeight="1">
      <c r="A22" s="125" t="s">
        <v>67</v>
      </c>
      <c r="B22" s="126">
        <v>200</v>
      </c>
      <c r="C22" s="127">
        <v>13.1</v>
      </c>
      <c r="D22" s="127">
        <v>20.2</v>
      </c>
      <c r="E22" s="127">
        <v>41.8</v>
      </c>
      <c r="F22" s="127">
        <v>438.9</v>
      </c>
      <c r="G22" s="129" t="s">
        <v>68</v>
      </c>
    </row>
    <row r="23" spans="1:7" ht="12.2" customHeight="1">
      <c r="A23" s="125" t="s">
        <v>369</v>
      </c>
      <c r="B23" s="126">
        <v>180</v>
      </c>
      <c r="C23" s="127">
        <f>6.4*180/220</f>
        <v>5.2363636363636363</v>
      </c>
      <c r="D23" s="127">
        <f>5.5*180/220</f>
        <v>4.5</v>
      </c>
      <c r="E23" s="127">
        <f>8.8*180/220</f>
        <v>7.2000000000000011</v>
      </c>
      <c r="F23" s="127">
        <f>116.6*180/220</f>
        <v>95.4</v>
      </c>
      <c r="G23" s="129" t="s">
        <v>70</v>
      </c>
    </row>
    <row r="24" spans="1:7" ht="12.2" customHeight="1">
      <c r="A24" s="125" t="s">
        <v>50</v>
      </c>
      <c r="B24" s="126">
        <v>50</v>
      </c>
      <c r="C24" s="127">
        <v>3.8</v>
      </c>
      <c r="D24" s="127">
        <v>0.3</v>
      </c>
      <c r="E24" s="127">
        <v>25.1</v>
      </c>
      <c r="F24" s="127">
        <v>118.4</v>
      </c>
      <c r="G24" s="129" t="s">
        <v>64</v>
      </c>
    </row>
    <row r="25" spans="1:7" ht="12.2" customHeight="1">
      <c r="A25" s="125" t="s">
        <v>37</v>
      </c>
      <c r="B25" s="126">
        <v>50</v>
      </c>
      <c r="C25" s="127">
        <v>3.3</v>
      </c>
      <c r="D25" s="127">
        <v>0.4</v>
      </c>
      <c r="E25" s="127">
        <v>21.2</v>
      </c>
      <c r="F25" s="127">
        <v>102</v>
      </c>
      <c r="G25" s="129" t="s">
        <v>64</v>
      </c>
    </row>
    <row r="26" spans="1:7" ht="21.6" customHeight="1">
      <c r="A26" s="130" t="s">
        <v>39</v>
      </c>
      <c r="B26" s="131">
        <f>SUM(B20:B25)</f>
        <v>830</v>
      </c>
      <c r="C26" s="124">
        <f t="shared" ref="C26:F26" si="1">SUM(C20:C25)</f>
        <v>30.403030303030306</v>
      </c>
      <c r="D26" s="124">
        <f t="shared" si="1"/>
        <v>31.466666666666665</v>
      </c>
      <c r="E26" s="124">
        <f t="shared" si="1"/>
        <v>114.63333333333334</v>
      </c>
      <c r="F26" s="124">
        <f t="shared" si="1"/>
        <v>912.69999999999993</v>
      </c>
      <c r="G26" s="132"/>
    </row>
    <row r="27" spans="1:7" ht="1.1499999999999999" customHeight="1"/>
    <row r="28" spans="1:7" ht="28.35" customHeight="1">
      <c r="A28" s="160" t="s">
        <v>346</v>
      </c>
      <c r="B28" s="160"/>
      <c r="C28" s="160"/>
      <c r="D28" s="160"/>
      <c r="E28" s="160"/>
      <c r="F28" s="160"/>
      <c r="G28" s="160"/>
    </row>
    <row r="29" spans="1:7" ht="13.35" customHeight="1">
      <c r="A29" s="162" t="s">
        <v>1</v>
      </c>
      <c r="B29" s="159" t="s">
        <v>2</v>
      </c>
      <c r="C29" s="161" t="s">
        <v>3</v>
      </c>
      <c r="D29" s="161"/>
      <c r="E29" s="161"/>
      <c r="F29" s="163" t="s">
        <v>4</v>
      </c>
      <c r="G29" s="159" t="s">
        <v>7</v>
      </c>
    </row>
    <row r="30" spans="1:7" ht="26.65" customHeight="1">
      <c r="A30" s="162"/>
      <c r="B30" s="159"/>
      <c r="C30" s="124" t="s">
        <v>9</v>
      </c>
      <c r="D30" s="124" t="s">
        <v>10</v>
      </c>
      <c r="E30" s="124" t="s">
        <v>11</v>
      </c>
      <c r="F30" s="163"/>
      <c r="G30" s="159"/>
    </row>
    <row r="31" spans="1:7" ht="14.65" customHeight="1">
      <c r="A31" s="158" t="s">
        <v>40</v>
      </c>
      <c r="B31" s="158"/>
      <c r="C31" s="158"/>
      <c r="D31" s="158"/>
      <c r="E31" s="158"/>
      <c r="F31" s="158"/>
      <c r="G31" s="158"/>
    </row>
    <row r="32" spans="1:7" ht="12.2" customHeight="1">
      <c r="A32" s="125" t="s">
        <v>80</v>
      </c>
      <c r="B32" s="126">
        <v>120</v>
      </c>
      <c r="C32" s="127">
        <v>0.5</v>
      </c>
      <c r="D32" s="127">
        <v>0.5</v>
      </c>
      <c r="E32" s="127">
        <v>11.8</v>
      </c>
      <c r="F32" s="127">
        <v>56.4</v>
      </c>
      <c r="G32" s="129" t="s">
        <v>36</v>
      </c>
    </row>
    <row r="33" spans="1:7" ht="12.2" customHeight="1">
      <c r="A33" s="125" t="s">
        <v>81</v>
      </c>
      <c r="B33" s="126">
        <v>250</v>
      </c>
      <c r="C33" s="127">
        <v>1.8</v>
      </c>
      <c r="D33" s="127">
        <v>4.0999999999999996</v>
      </c>
      <c r="E33" s="127">
        <v>10</v>
      </c>
      <c r="F33" s="127">
        <v>93.1</v>
      </c>
      <c r="G33" s="129" t="s">
        <v>82</v>
      </c>
    </row>
    <row r="34" spans="1:7" ht="12.2" customHeight="1">
      <c r="A34" s="125" t="s">
        <v>83</v>
      </c>
      <c r="B34" s="126">
        <v>180</v>
      </c>
      <c r="C34" s="127">
        <v>3.4</v>
      </c>
      <c r="D34" s="127">
        <v>11</v>
      </c>
      <c r="E34" s="127">
        <v>18.8</v>
      </c>
      <c r="F34" s="127">
        <v>195.5</v>
      </c>
      <c r="G34" s="129" t="s">
        <v>84</v>
      </c>
    </row>
    <row r="35" spans="1:7" ht="12.2" customHeight="1">
      <c r="A35" s="125" t="s">
        <v>85</v>
      </c>
      <c r="B35" s="126">
        <v>105</v>
      </c>
      <c r="C35" s="127">
        <v>8.1</v>
      </c>
      <c r="D35" s="127">
        <v>10.050000000000001</v>
      </c>
      <c r="E35" s="127">
        <v>11.3</v>
      </c>
      <c r="F35" s="127">
        <v>122.3</v>
      </c>
      <c r="G35" s="129" t="s">
        <v>86</v>
      </c>
    </row>
    <row r="36" spans="1:7" ht="12.2" customHeight="1">
      <c r="A36" s="125" t="s">
        <v>87</v>
      </c>
      <c r="B36" s="126">
        <v>200</v>
      </c>
      <c r="C36" s="127">
        <v>0.6</v>
      </c>
      <c r="D36" s="127">
        <v>0.4</v>
      </c>
      <c r="E36" s="127">
        <v>31.6</v>
      </c>
      <c r="F36" s="127">
        <v>135.80000000000001</v>
      </c>
      <c r="G36" s="129" t="s">
        <v>56</v>
      </c>
    </row>
    <row r="37" spans="1:7" ht="12.2" customHeight="1">
      <c r="A37" s="125" t="s">
        <v>50</v>
      </c>
      <c r="B37" s="126">
        <v>50</v>
      </c>
      <c r="C37" s="127">
        <v>3.8</v>
      </c>
      <c r="D37" s="127">
        <v>0.3</v>
      </c>
      <c r="E37" s="127">
        <v>25.1</v>
      </c>
      <c r="F37" s="127">
        <v>118.4</v>
      </c>
      <c r="G37" s="129" t="s">
        <v>64</v>
      </c>
    </row>
    <row r="38" spans="1:7" ht="12.2" customHeight="1">
      <c r="A38" s="125" t="s">
        <v>357</v>
      </c>
      <c r="B38" s="126">
        <v>200</v>
      </c>
      <c r="C38" s="127">
        <v>5.6</v>
      </c>
      <c r="D38" s="127">
        <v>4.9000000000000004</v>
      </c>
      <c r="E38" s="127">
        <v>9.3000000000000007</v>
      </c>
      <c r="F38" s="127">
        <v>104.8</v>
      </c>
      <c r="G38" s="129" t="s">
        <v>64</v>
      </c>
    </row>
    <row r="39" spans="1:7" ht="21.6" customHeight="1">
      <c r="A39" s="130" t="s">
        <v>39</v>
      </c>
      <c r="B39" s="131">
        <f>SUM(B32:B38)</f>
        <v>1105</v>
      </c>
      <c r="C39" s="124">
        <f t="shared" ref="C39:F39" si="2">SUM(C32:C38)</f>
        <v>23.799999999999997</v>
      </c>
      <c r="D39" s="124">
        <f t="shared" si="2"/>
        <v>31.25</v>
      </c>
      <c r="E39" s="124">
        <f t="shared" si="2"/>
        <v>117.89999999999999</v>
      </c>
      <c r="F39" s="124">
        <f t="shared" si="2"/>
        <v>826.3</v>
      </c>
      <c r="G39" s="132"/>
    </row>
    <row r="40" spans="1:7" ht="1.1499999999999999" customHeight="1"/>
    <row r="41" spans="1:7" ht="28.35" customHeight="1">
      <c r="A41" s="160" t="s">
        <v>341</v>
      </c>
      <c r="B41" s="160"/>
      <c r="C41" s="160"/>
      <c r="D41" s="160"/>
      <c r="E41" s="160"/>
      <c r="F41" s="160"/>
      <c r="G41" s="160"/>
    </row>
    <row r="42" spans="1:7" ht="13.35" customHeight="1">
      <c r="A42" s="162" t="s">
        <v>1</v>
      </c>
      <c r="B42" s="159" t="s">
        <v>2</v>
      </c>
      <c r="C42" s="161" t="s">
        <v>3</v>
      </c>
      <c r="D42" s="161"/>
      <c r="E42" s="161"/>
      <c r="F42" s="163" t="s">
        <v>4</v>
      </c>
      <c r="G42" s="159" t="s">
        <v>7</v>
      </c>
    </row>
    <row r="43" spans="1:7" ht="26.65" customHeight="1">
      <c r="A43" s="162"/>
      <c r="B43" s="159"/>
      <c r="C43" s="124" t="s">
        <v>9</v>
      </c>
      <c r="D43" s="124" t="s">
        <v>10</v>
      </c>
      <c r="E43" s="124" t="s">
        <v>11</v>
      </c>
      <c r="F43" s="163"/>
      <c r="G43" s="159"/>
    </row>
    <row r="44" spans="1:7" ht="14.65" customHeight="1">
      <c r="A44" s="158" t="s">
        <v>40</v>
      </c>
      <c r="B44" s="158"/>
      <c r="C44" s="158"/>
      <c r="D44" s="158"/>
      <c r="E44" s="158"/>
      <c r="F44" s="158"/>
      <c r="G44" s="158"/>
    </row>
    <row r="45" spans="1:7" ht="12.2" customHeight="1">
      <c r="A45" s="125" t="s">
        <v>116</v>
      </c>
      <c r="B45" s="126">
        <v>100</v>
      </c>
      <c r="C45" s="127">
        <v>1.5</v>
      </c>
      <c r="D45" s="127">
        <v>6.1</v>
      </c>
      <c r="E45" s="127">
        <v>8.5</v>
      </c>
      <c r="F45" s="127">
        <v>94.5</v>
      </c>
      <c r="G45" s="129" t="s">
        <v>117</v>
      </c>
    </row>
    <row r="46" spans="1:7" ht="12.2" customHeight="1">
      <c r="A46" s="125" t="s">
        <v>118</v>
      </c>
      <c r="B46" s="126">
        <v>250</v>
      </c>
      <c r="C46" s="127">
        <v>3.3</v>
      </c>
      <c r="D46" s="127">
        <v>2.9</v>
      </c>
      <c r="E46" s="127">
        <v>12.01</v>
      </c>
      <c r="F46" s="127">
        <v>127.1</v>
      </c>
      <c r="G46" s="129" t="s">
        <v>119</v>
      </c>
    </row>
    <row r="47" spans="1:7" ht="12.2" customHeight="1">
      <c r="A47" s="125" t="s">
        <v>120</v>
      </c>
      <c r="B47" s="126">
        <v>200</v>
      </c>
      <c r="C47" s="127">
        <v>11.7</v>
      </c>
      <c r="D47" s="127">
        <v>17.7</v>
      </c>
      <c r="E47" s="127">
        <v>16.100000000000001</v>
      </c>
      <c r="F47" s="127">
        <v>270.60000000000002</v>
      </c>
      <c r="G47" s="129" t="s">
        <v>121</v>
      </c>
    </row>
    <row r="48" spans="1:7" ht="12.2" customHeight="1">
      <c r="A48" s="125" t="s">
        <v>122</v>
      </c>
      <c r="B48" s="126">
        <v>200</v>
      </c>
      <c r="C48" s="127">
        <v>5.2</v>
      </c>
      <c r="D48" s="127">
        <v>4.2</v>
      </c>
      <c r="E48" s="127">
        <v>17.100000000000001</v>
      </c>
      <c r="F48" s="127">
        <v>128.5</v>
      </c>
      <c r="G48" s="129" t="s">
        <v>123</v>
      </c>
    </row>
    <row r="49" spans="1:7" ht="12.2" customHeight="1">
      <c r="A49" s="125" t="s">
        <v>50</v>
      </c>
      <c r="B49" s="126">
        <v>50</v>
      </c>
      <c r="C49" s="127">
        <v>3.8</v>
      </c>
      <c r="D49" s="127">
        <v>0.3</v>
      </c>
      <c r="E49" s="127">
        <v>25.1</v>
      </c>
      <c r="F49" s="127">
        <v>118.4</v>
      </c>
      <c r="G49" s="129" t="s">
        <v>64</v>
      </c>
    </row>
    <row r="50" spans="1:7" ht="12.2" customHeight="1">
      <c r="A50" s="125" t="s">
        <v>37</v>
      </c>
      <c r="B50" s="126">
        <v>50</v>
      </c>
      <c r="C50" s="127">
        <v>3.3</v>
      </c>
      <c r="D50" s="127">
        <v>0.4</v>
      </c>
      <c r="E50" s="127">
        <v>21.2</v>
      </c>
      <c r="F50" s="127">
        <v>102</v>
      </c>
      <c r="G50" s="129" t="s">
        <v>64</v>
      </c>
    </row>
    <row r="51" spans="1:7" ht="12.2" customHeight="1">
      <c r="A51" s="125" t="s">
        <v>124</v>
      </c>
      <c r="B51" s="126">
        <v>45</v>
      </c>
      <c r="C51" s="127">
        <v>4.0999999999999996</v>
      </c>
      <c r="D51" s="127">
        <v>5.4</v>
      </c>
      <c r="E51" s="127">
        <v>30.9</v>
      </c>
      <c r="F51" s="127">
        <v>129.4</v>
      </c>
      <c r="G51" s="129" t="s">
        <v>64</v>
      </c>
    </row>
    <row r="52" spans="1:7" ht="21.6" customHeight="1">
      <c r="A52" s="130" t="s">
        <v>39</v>
      </c>
      <c r="B52" s="131">
        <f>SUM(B45:B51)</f>
        <v>895</v>
      </c>
      <c r="C52" s="124">
        <f t="shared" ref="C52:F52" si="3">SUM(C45:C51)</f>
        <v>32.9</v>
      </c>
      <c r="D52" s="124">
        <f t="shared" si="3"/>
        <v>37</v>
      </c>
      <c r="E52" s="124">
        <f t="shared" si="3"/>
        <v>130.91</v>
      </c>
      <c r="F52" s="124">
        <f t="shared" si="3"/>
        <v>970.5</v>
      </c>
      <c r="G52" s="132"/>
    </row>
    <row r="53" spans="1:7" ht="28.35" customHeight="1">
      <c r="A53" s="160" t="s">
        <v>340</v>
      </c>
      <c r="B53" s="160"/>
      <c r="C53" s="160"/>
      <c r="D53" s="160"/>
      <c r="E53" s="160"/>
      <c r="F53" s="160"/>
      <c r="G53" s="160"/>
    </row>
    <row r="54" spans="1:7" ht="13.35" customHeight="1">
      <c r="A54" s="162" t="s">
        <v>1</v>
      </c>
      <c r="B54" s="159" t="s">
        <v>2</v>
      </c>
      <c r="C54" s="161" t="s">
        <v>3</v>
      </c>
      <c r="D54" s="161"/>
      <c r="E54" s="161"/>
      <c r="F54" s="163" t="s">
        <v>4</v>
      </c>
      <c r="G54" s="159" t="s">
        <v>7</v>
      </c>
    </row>
    <row r="55" spans="1:7" ht="26.65" customHeight="1">
      <c r="A55" s="162"/>
      <c r="B55" s="159"/>
      <c r="C55" s="124" t="s">
        <v>9</v>
      </c>
      <c r="D55" s="124" t="s">
        <v>10</v>
      </c>
      <c r="E55" s="124" t="s">
        <v>11</v>
      </c>
      <c r="F55" s="163"/>
      <c r="G55" s="159"/>
    </row>
    <row r="56" spans="1:7" ht="14.65" customHeight="1">
      <c r="A56" s="158" t="s">
        <v>40</v>
      </c>
      <c r="B56" s="158"/>
      <c r="C56" s="158"/>
      <c r="D56" s="158"/>
      <c r="E56" s="158"/>
      <c r="F56" s="158"/>
      <c r="G56" s="158"/>
    </row>
    <row r="57" spans="1:7" ht="12.2" customHeight="1">
      <c r="A57" s="125" t="s">
        <v>363</v>
      </c>
      <c r="B57" s="126">
        <v>150</v>
      </c>
      <c r="C57" s="127">
        <v>1.4</v>
      </c>
      <c r="D57" s="127">
        <v>0.3</v>
      </c>
      <c r="E57" s="127">
        <v>12</v>
      </c>
      <c r="F57" s="127">
        <v>1.5</v>
      </c>
      <c r="G57" s="129" t="s">
        <v>76</v>
      </c>
    </row>
    <row r="58" spans="1:7" ht="12.2" customHeight="1">
      <c r="A58" s="125" t="s">
        <v>138</v>
      </c>
      <c r="B58" s="126">
        <v>250</v>
      </c>
      <c r="C58" s="127">
        <v>8.3000000000000007</v>
      </c>
      <c r="D58" s="127">
        <v>10.199999999999999</v>
      </c>
      <c r="E58" s="127">
        <v>8.1</v>
      </c>
      <c r="F58" s="127">
        <v>217.8</v>
      </c>
      <c r="G58" s="129" t="s">
        <v>139</v>
      </c>
    </row>
    <row r="59" spans="1:7" ht="12.2" customHeight="1">
      <c r="A59" s="125" t="s">
        <v>141</v>
      </c>
      <c r="B59" s="126">
        <v>200</v>
      </c>
      <c r="C59" s="127">
        <v>9.9</v>
      </c>
      <c r="D59" s="127">
        <v>16.3</v>
      </c>
      <c r="E59" s="127">
        <v>34</v>
      </c>
      <c r="F59" s="127">
        <v>323.10000000000002</v>
      </c>
      <c r="G59" s="129" t="s">
        <v>142</v>
      </c>
    </row>
    <row r="60" spans="1:7" ht="12.2" customHeight="1">
      <c r="A60" s="125" t="s">
        <v>143</v>
      </c>
      <c r="B60" s="126">
        <v>200</v>
      </c>
      <c r="C60" s="127">
        <v>1</v>
      </c>
      <c r="D60" s="127">
        <v>0.2</v>
      </c>
      <c r="E60" s="127">
        <v>19.600000000000001</v>
      </c>
      <c r="F60" s="127">
        <v>83.4</v>
      </c>
      <c r="G60" s="129" t="s">
        <v>56</v>
      </c>
    </row>
    <row r="61" spans="1:7" ht="12.2" customHeight="1">
      <c r="A61" s="125" t="s">
        <v>50</v>
      </c>
      <c r="B61" s="126">
        <v>50</v>
      </c>
      <c r="C61" s="127">
        <v>3.8</v>
      </c>
      <c r="D61" s="127">
        <v>0.3</v>
      </c>
      <c r="E61" s="127">
        <v>25.1</v>
      </c>
      <c r="F61" s="127">
        <v>118.4</v>
      </c>
      <c r="G61" s="129" t="s">
        <v>64</v>
      </c>
    </row>
    <row r="62" spans="1:7" ht="12.2" customHeight="1">
      <c r="A62" s="125" t="s">
        <v>37</v>
      </c>
      <c r="B62" s="126">
        <v>50</v>
      </c>
      <c r="C62" s="127">
        <v>3.3</v>
      </c>
      <c r="D62" s="127">
        <v>0.4</v>
      </c>
      <c r="E62" s="127">
        <v>21.2</v>
      </c>
      <c r="F62" s="127">
        <v>102</v>
      </c>
      <c r="G62" s="129" t="s">
        <v>64</v>
      </c>
    </row>
    <row r="63" spans="1:7" ht="12.2" customHeight="1">
      <c r="A63" s="125" t="s">
        <v>357</v>
      </c>
      <c r="B63" s="126">
        <v>200</v>
      </c>
      <c r="C63" s="127">
        <v>5.6</v>
      </c>
      <c r="D63" s="127">
        <v>4.9000000000000004</v>
      </c>
      <c r="E63" s="127">
        <v>9.3000000000000007</v>
      </c>
      <c r="F63" s="127">
        <v>104.8</v>
      </c>
      <c r="G63" s="129" t="s">
        <v>64</v>
      </c>
    </row>
    <row r="64" spans="1:7" ht="21.6" customHeight="1">
      <c r="A64" s="130" t="s">
        <v>39</v>
      </c>
      <c r="B64" s="131">
        <f>SUM(B57:B63)</f>
        <v>1100</v>
      </c>
      <c r="C64" s="124">
        <f t="shared" ref="C64:F64" si="4">SUM(C57:C63)</f>
        <v>33.300000000000004</v>
      </c>
      <c r="D64" s="124">
        <f t="shared" si="4"/>
        <v>32.6</v>
      </c>
      <c r="E64" s="124">
        <f t="shared" si="4"/>
        <v>129.30000000000001</v>
      </c>
      <c r="F64" s="124">
        <f t="shared" si="4"/>
        <v>951</v>
      </c>
      <c r="G64" s="132"/>
    </row>
    <row r="65" spans="1:7" ht="28.35" customHeight="1">
      <c r="A65" s="160" t="s">
        <v>339</v>
      </c>
      <c r="B65" s="160"/>
      <c r="C65" s="160"/>
      <c r="D65" s="160"/>
      <c r="E65" s="160"/>
      <c r="F65" s="160"/>
      <c r="G65" s="160"/>
    </row>
    <row r="66" spans="1:7" ht="13.35" customHeight="1">
      <c r="A66" s="162" t="s">
        <v>1</v>
      </c>
      <c r="B66" s="159" t="s">
        <v>2</v>
      </c>
      <c r="C66" s="161" t="s">
        <v>3</v>
      </c>
      <c r="D66" s="161"/>
      <c r="E66" s="161"/>
      <c r="F66" s="163" t="s">
        <v>4</v>
      </c>
      <c r="G66" s="159" t="s">
        <v>7</v>
      </c>
    </row>
    <row r="67" spans="1:7" ht="26.65" customHeight="1">
      <c r="A67" s="162"/>
      <c r="B67" s="159"/>
      <c r="C67" s="124" t="s">
        <v>9</v>
      </c>
      <c r="D67" s="124" t="s">
        <v>10</v>
      </c>
      <c r="E67" s="124" t="s">
        <v>11</v>
      </c>
      <c r="F67" s="163"/>
      <c r="G67" s="159"/>
    </row>
    <row r="68" spans="1:7" ht="14.65" customHeight="1">
      <c r="A68" s="158" t="s">
        <v>40</v>
      </c>
      <c r="B68" s="158"/>
      <c r="C68" s="158"/>
      <c r="D68" s="158"/>
      <c r="E68" s="158"/>
      <c r="F68" s="158"/>
      <c r="G68" s="158"/>
    </row>
    <row r="69" spans="1:7" ht="12.2" customHeight="1">
      <c r="A69" s="125" t="s">
        <v>184</v>
      </c>
      <c r="B69" s="126">
        <v>100</v>
      </c>
      <c r="C69" s="127">
        <v>1.4</v>
      </c>
      <c r="D69" s="127">
        <v>5</v>
      </c>
      <c r="E69" s="127">
        <v>7</v>
      </c>
      <c r="F69" s="127">
        <v>79.2</v>
      </c>
      <c r="G69" s="129" t="s">
        <v>76</v>
      </c>
    </row>
    <row r="70" spans="1:7" ht="12.2" customHeight="1">
      <c r="A70" s="125" t="s">
        <v>186</v>
      </c>
      <c r="B70" s="126">
        <v>250</v>
      </c>
      <c r="C70" s="127">
        <v>5.8</v>
      </c>
      <c r="D70" s="127">
        <v>5.4</v>
      </c>
      <c r="E70" s="127">
        <v>18.5</v>
      </c>
      <c r="F70" s="127">
        <v>146.19999999999999</v>
      </c>
      <c r="G70" s="129" t="s">
        <v>187</v>
      </c>
    </row>
    <row r="71" spans="1:7" ht="12.2" customHeight="1">
      <c r="A71" s="125" t="s">
        <v>83</v>
      </c>
      <c r="B71" s="126">
        <v>180</v>
      </c>
      <c r="C71" s="127">
        <v>3.4</v>
      </c>
      <c r="D71" s="127">
        <v>9</v>
      </c>
      <c r="E71" s="127">
        <v>18.8</v>
      </c>
      <c r="F71" s="127">
        <v>195.5</v>
      </c>
      <c r="G71" s="129" t="s">
        <v>84</v>
      </c>
    </row>
    <row r="72" spans="1:7" ht="12.2" customHeight="1">
      <c r="A72" s="125" t="s">
        <v>354</v>
      </c>
      <c r="B72" s="126">
        <v>120</v>
      </c>
      <c r="C72" s="127">
        <v>9.8000000000000007</v>
      </c>
      <c r="D72" s="127">
        <v>13.9</v>
      </c>
      <c r="E72" s="127">
        <v>23</v>
      </c>
      <c r="F72" s="127">
        <v>233.6</v>
      </c>
      <c r="G72" s="129" t="s">
        <v>190</v>
      </c>
    </row>
    <row r="73" spans="1:7" ht="12.2" customHeight="1">
      <c r="A73" s="125" t="s">
        <v>362</v>
      </c>
      <c r="B73" s="126">
        <v>180</v>
      </c>
      <c r="C73" s="127">
        <v>5.2</v>
      </c>
      <c r="D73" s="127">
        <v>4.5</v>
      </c>
      <c r="E73" s="127">
        <v>7.2</v>
      </c>
      <c r="F73" s="127">
        <v>95.4</v>
      </c>
      <c r="G73" s="129" t="s">
        <v>70</v>
      </c>
    </row>
    <row r="74" spans="1:7" ht="12.2" customHeight="1">
      <c r="A74" s="125" t="s">
        <v>50</v>
      </c>
      <c r="B74" s="126">
        <v>50</v>
      </c>
      <c r="C74" s="127">
        <v>3.8</v>
      </c>
      <c r="D74" s="127">
        <v>0.3</v>
      </c>
      <c r="E74" s="127">
        <v>25.1</v>
      </c>
      <c r="F74" s="127">
        <v>118.4</v>
      </c>
      <c r="G74" s="129" t="s">
        <v>64</v>
      </c>
    </row>
    <row r="75" spans="1:7" ht="12.2" customHeight="1">
      <c r="A75" s="125" t="s">
        <v>37</v>
      </c>
      <c r="B75" s="126">
        <v>40</v>
      </c>
      <c r="C75" s="127">
        <v>2.6</v>
      </c>
      <c r="D75" s="127">
        <v>0.4</v>
      </c>
      <c r="E75" s="127">
        <v>17</v>
      </c>
      <c r="F75" s="127">
        <v>81.599999999999994</v>
      </c>
      <c r="G75" s="129" t="s">
        <v>64</v>
      </c>
    </row>
    <row r="76" spans="1:7" ht="21.6" customHeight="1">
      <c r="A76" s="130" t="s">
        <v>39</v>
      </c>
      <c r="B76" s="131">
        <f>SUM(B69:B75)</f>
        <v>920</v>
      </c>
      <c r="C76" s="124">
        <f t="shared" ref="C76:F76" si="5">SUM(C69:C75)</f>
        <v>32</v>
      </c>
      <c r="D76" s="124">
        <f t="shared" si="5"/>
        <v>38.499999999999993</v>
      </c>
      <c r="E76" s="124">
        <f t="shared" si="5"/>
        <v>116.6</v>
      </c>
      <c r="F76" s="124">
        <f t="shared" si="5"/>
        <v>949.9</v>
      </c>
      <c r="G76" s="132"/>
    </row>
    <row r="77" spans="1:7" ht="28.35" customHeight="1">
      <c r="A77" s="160" t="s">
        <v>338</v>
      </c>
      <c r="B77" s="160"/>
      <c r="C77" s="160"/>
      <c r="D77" s="160"/>
      <c r="E77" s="160"/>
      <c r="F77" s="160"/>
      <c r="G77" s="160"/>
    </row>
    <row r="78" spans="1:7" ht="13.35" customHeight="1">
      <c r="A78" s="162" t="s">
        <v>1</v>
      </c>
      <c r="B78" s="159" t="s">
        <v>2</v>
      </c>
      <c r="C78" s="161" t="s">
        <v>3</v>
      </c>
      <c r="D78" s="161"/>
      <c r="E78" s="161"/>
      <c r="F78" s="163" t="s">
        <v>4</v>
      </c>
      <c r="G78" s="159" t="s">
        <v>7</v>
      </c>
    </row>
    <row r="79" spans="1:7" ht="26.65" customHeight="1">
      <c r="A79" s="162"/>
      <c r="B79" s="159"/>
      <c r="C79" s="124" t="s">
        <v>9</v>
      </c>
      <c r="D79" s="124" t="s">
        <v>10</v>
      </c>
      <c r="E79" s="124" t="s">
        <v>11</v>
      </c>
      <c r="F79" s="163"/>
      <c r="G79" s="159"/>
    </row>
    <row r="80" spans="1:7" ht="14.65" customHeight="1">
      <c r="A80" s="158" t="s">
        <v>40</v>
      </c>
      <c r="B80" s="158"/>
      <c r="C80" s="158"/>
      <c r="D80" s="158"/>
      <c r="E80" s="158"/>
      <c r="F80" s="158"/>
      <c r="G80" s="158"/>
    </row>
    <row r="81" spans="1:7" ht="12.2" customHeight="1">
      <c r="A81" s="125" t="s">
        <v>137</v>
      </c>
      <c r="B81" s="126">
        <v>150</v>
      </c>
      <c r="C81" s="127">
        <v>1.4</v>
      </c>
      <c r="D81" s="127">
        <v>0.3</v>
      </c>
      <c r="E81" s="127">
        <v>12</v>
      </c>
      <c r="F81" s="127">
        <v>1.5</v>
      </c>
      <c r="G81" s="129" t="s">
        <v>76</v>
      </c>
    </row>
    <row r="82" spans="1:7" ht="12.2" customHeight="1">
      <c r="A82" s="125" t="s">
        <v>200</v>
      </c>
      <c r="B82" s="126">
        <v>250</v>
      </c>
      <c r="C82" s="127">
        <v>2</v>
      </c>
      <c r="D82" s="127">
        <v>5.2</v>
      </c>
      <c r="E82" s="127">
        <v>14.7</v>
      </c>
      <c r="F82" s="127">
        <v>113.8</v>
      </c>
      <c r="G82" s="129" t="s">
        <v>201</v>
      </c>
    </row>
    <row r="83" spans="1:7" ht="12.2" customHeight="1">
      <c r="A83" s="125" t="s">
        <v>202</v>
      </c>
      <c r="B83" s="126">
        <v>220</v>
      </c>
      <c r="C83" s="127">
        <v>20.100000000000001</v>
      </c>
      <c r="D83" s="127">
        <v>23.5</v>
      </c>
      <c r="E83" s="127">
        <v>48.3</v>
      </c>
      <c r="F83" s="127">
        <v>495.1</v>
      </c>
      <c r="G83" s="129" t="s">
        <v>203</v>
      </c>
    </row>
    <row r="84" spans="1:7" ht="12.2" customHeight="1">
      <c r="A84" s="125" t="s">
        <v>154</v>
      </c>
      <c r="B84" s="126">
        <v>200</v>
      </c>
      <c r="C84" s="127">
        <v>1.6</v>
      </c>
      <c r="D84" s="127">
        <v>1.2</v>
      </c>
      <c r="E84" s="127">
        <v>12.4</v>
      </c>
      <c r="F84" s="127">
        <v>67.3</v>
      </c>
      <c r="G84" s="129" t="s">
        <v>155</v>
      </c>
    </row>
    <row r="85" spans="1:7" ht="12.2" customHeight="1">
      <c r="A85" s="125" t="s">
        <v>50</v>
      </c>
      <c r="B85" s="126">
        <v>50</v>
      </c>
      <c r="C85" s="127">
        <v>3.8</v>
      </c>
      <c r="D85" s="127">
        <v>0.3</v>
      </c>
      <c r="E85" s="127">
        <v>25.1</v>
      </c>
      <c r="F85" s="127">
        <v>118.4</v>
      </c>
      <c r="G85" s="129" t="s">
        <v>64</v>
      </c>
    </row>
    <row r="86" spans="1:7" ht="12.2" customHeight="1">
      <c r="A86" s="125" t="s">
        <v>37</v>
      </c>
      <c r="B86" s="126">
        <v>40</v>
      </c>
      <c r="C86" s="127">
        <v>2.6</v>
      </c>
      <c r="D86" s="127">
        <v>0.4</v>
      </c>
      <c r="E86" s="127">
        <v>17</v>
      </c>
      <c r="F86" s="127">
        <v>81.599999999999994</v>
      </c>
      <c r="G86" s="129" t="s">
        <v>64</v>
      </c>
    </row>
    <row r="87" spans="1:7" ht="21.6" customHeight="1">
      <c r="A87" s="130" t="s">
        <v>39</v>
      </c>
      <c r="B87" s="131">
        <f>SUM(B81:B86)</f>
        <v>910</v>
      </c>
      <c r="C87" s="124">
        <f t="shared" ref="C87:F87" si="6">SUM(C81:C86)</f>
        <v>31.500000000000004</v>
      </c>
      <c r="D87" s="124">
        <f t="shared" si="6"/>
        <v>30.9</v>
      </c>
      <c r="E87" s="124">
        <f t="shared" si="6"/>
        <v>129.5</v>
      </c>
      <c r="F87" s="124">
        <f t="shared" si="6"/>
        <v>877.69999999999993</v>
      </c>
      <c r="G87" s="132"/>
    </row>
    <row r="88" spans="1:7" ht="28.35" customHeight="1">
      <c r="A88" s="160" t="s">
        <v>337</v>
      </c>
      <c r="B88" s="160"/>
      <c r="C88" s="160"/>
      <c r="D88" s="160"/>
      <c r="E88" s="160"/>
      <c r="F88" s="160"/>
      <c r="G88" s="160"/>
    </row>
    <row r="89" spans="1:7" ht="13.35" customHeight="1">
      <c r="A89" s="162" t="s">
        <v>1</v>
      </c>
      <c r="B89" s="159" t="s">
        <v>2</v>
      </c>
      <c r="C89" s="161" t="s">
        <v>3</v>
      </c>
      <c r="D89" s="161"/>
      <c r="E89" s="161"/>
      <c r="F89" s="163" t="s">
        <v>4</v>
      </c>
      <c r="G89" s="159" t="s">
        <v>7</v>
      </c>
    </row>
    <row r="90" spans="1:7" ht="26.65" customHeight="1">
      <c r="A90" s="162"/>
      <c r="B90" s="159"/>
      <c r="C90" s="124" t="s">
        <v>9</v>
      </c>
      <c r="D90" s="124" t="s">
        <v>10</v>
      </c>
      <c r="E90" s="124" t="s">
        <v>11</v>
      </c>
      <c r="F90" s="163"/>
      <c r="G90" s="159"/>
    </row>
    <row r="91" spans="1:7" ht="14.65" customHeight="1">
      <c r="A91" s="158" t="s">
        <v>40</v>
      </c>
      <c r="B91" s="158"/>
      <c r="C91" s="158"/>
      <c r="D91" s="158"/>
      <c r="E91" s="158"/>
      <c r="F91" s="158"/>
      <c r="G91" s="158"/>
    </row>
    <row r="92" spans="1:7" ht="12.2" customHeight="1">
      <c r="A92" s="125" t="s">
        <v>215</v>
      </c>
      <c r="B92" s="126">
        <v>120</v>
      </c>
      <c r="C92" s="127">
        <v>0.5</v>
      </c>
      <c r="D92" s="127">
        <v>0.5</v>
      </c>
      <c r="E92" s="127">
        <v>11.8</v>
      </c>
      <c r="F92" s="127">
        <v>56.4</v>
      </c>
      <c r="G92" s="129" t="s">
        <v>36</v>
      </c>
    </row>
    <row r="93" spans="1:7" ht="12.2" customHeight="1">
      <c r="A93" s="125" t="s">
        <v>216</v>
      </c>
      <c r="B93" s="126">
        <v>250</v>
      </c>
      <c r="C93" s="127">
        <v>2.7</v>
      </c>
      <c r="D93" s="127">
        <v>9.6999999999999993</v>
      </c>
      <c r="E93" s="127">
        <v>13.6</v>
      </c>
      <c r="F93" s="127">
        <v>116.1</v>
      </c>
      <c r="G93" s="129" t="s">
        <v>217</v>
      </c>
    </row>
    <row r="94" spans="1:7" ht="12.2" customHeight="1">
      <c r="A94" s="125" t="s">
        <v>218</v>
      </c>
      <c r="B94" s="126">
        <v>180</v>
      </c>
      <c r="C94" s="127">
        <v>7</v>
      </c>
      <c r="D94" s="127">
        <v>5.9</v>
      </c>
      <c r="E94" s="127">
        <v>21.3</v>
      </c>
      <c r="F94" s="127">
        <v>232.6</v>
      </c>
      <c r="G94" s="129" t="s">
        <v>219</v>
      </c>
    </row>
    <row r="95" spans="1:7" ht="12.2" customHeight="1">
      <c r="A95" s="125" t="s">
        <v>220</v>
      </c>
      <c r="B95" s="126">
        <v>125</v>
      </c>
      <c r="C95" s="127">
        <v>13.9</v>
      </c>
      <c r="D95" s="127">
        <v>10.7</v>
      </c>
      <c r="E95" s="127">
        <v>16.600000000000001</v>
      </c>
      <c r="F95" s="127">
        <v>223.2</v>
      </c>
      <c r="G95" s="129" t="s">
        <v>86</v>
      </c>
    </row>
    <row r="96" spans="1:7" ht="12.2" customHeight="1">
      <c r="A96" s="125" t="s">
        <v>221</v>
      </c>
      <c r="B96" s="126">
        <v>200</v>
      </c>
      <c r="C96" s="127">
        <v>0.6</v>
      </c>
      <c r="D96" s="127">
        <v>0.4</v>
      </c>
      <c r="E96" s="127">
        <v>31.6</v>
      </c>
      <c r="F96" s="127">
        <v>135.80000000000001</v>
      </c>
      <c r="G96" s="129" t="s">
        <v>56</v>
      </c>
    </row>
    <row r="97" spans="1:7" ht="12.2" customHeight="1">
      <c r="A97" s="125" t="s">
        <v>50</v>
      </c>
      <c r="B97" s="126">
        <v>50</v>
      </c>
      <c r="C97" s="127">
        <v>3.8</v>
      </c>
      <c r="D97" s="127">
        <v>0.3</v>
      </c>
      <c r="E97" s="127">
        <v>25.1</v>
      </c>
      <c r="F97" s="127">
        <v>118.4</v>
      </c>
      <c r="G97" s="129" t="s">
        <v>64</v>
      </c>
    </row>
    <row r="98" spans="1:7" ht="12.2" customHeight="1">
      <c r="A98" s="125" t="s">
        <v>37</v>
      </c>
      <c r="B98" s="126">
        <v>30</v>
      </c>
      <c r="C98" s="127">
        <v>2</v>
      </c>
      <c r="D98" s="127">
        <v>0.3</v>
      </c>
      <c r="E98" s="127">
        <v>12.7</v>
      </c>
      <c r="F98" s="127">
        <v>61.2</v>
      </c>
      <c r="G98" s="129" t="s">
        <v>64</v>
      </c>
    </row>
    <row r="99" spans="1:7" ht="21.6" customHeight="1">
      <c r="A99" s="130" t="s">
        <v>39</v>
      </c>
      <c r="B99" s="131">
        <f>SUM(B92:B98)</f>
        <v>955</v>
      </c>
      <c r="C99" s="124">
        <f t="shared" ref="C99:F99" si="7">SUM(C92:C98)</f>
        <v>30.500000000000004</v>
      </c>
      <c r="D99" s="124">
        <f t="shared" si="7"/>
        <v>27.8</v>
      </c>
      <c r="E99" s="124">
        <f t="shared" si="7"/>
        <v>132.69999999999999</v>
      </c>
      <c r="F99" s="124">
        <f t="shared" si="7"/>
        <v>943.69999999999993</v>
      </c>
      <c r="G99" s="132"/>
    </row>
    <row r="100" spans="1:7" ht="28.35" customHeight="1">
      <c r="A100" s="160" t="s">
        <v>336</v>
      </c>
      <c r="B100" s="160"/>
      <c r="C100" s="160"/>
      <c r="D100" s="160"/>
      <c r="E100" s="160"/>
      <c r="F100" s="160"/>
      <c r="G100" s="160"/>
    </row>
    <row r="101" spans="1:7" ht="13.35" customHeight="1">
      <c r="A101" s="162" t="s">
        <v>1</v>
      </c>
      <c r="B101" s="159" t="s">
        <v>2</v>
      </c>
      <c r="C101" s="161" t="s">
        <v>3</v>
      </c>
      <c r="D101" s="161"/>
      <c r="E101" s="161"/>
      <c r="F101" s="163" t="s">
        <v>4</v>
      </c>
      <c r="G101" s="159" t="s">
        <v>7</v>
      </c>
    </row>
    <row r="102" spans="1:7" ht="26.65" customHeight="1">
      <c r="A102" s="162"/>
      <c r="B102" s="159"/>
      <c r="C102" s="124" t="s">
        <v>9</v>
      </c>
      <c r="D102" s="124" t="s">
        <v>10</v>
      </c>
      <c r="E102" s="124" t="s">
        <v>11</v>
      </c>
      <c r="F102" s="163"/>
      <c r="G102" s="159"/>
    </row>
    <row r="103" spans="1:7" ht="14.65" customHeight="1">
      <c r="A103" s="158" t="s">
        <v>40</v>
      </c>
      <c r="B103" s="158"/>
      <c r="C103" s="158"/>
      <c r="D103" s="158"/>
      <c r="E103" s="158"/>
      <c r="F103" s="158"/>
      <c r="G103" s="158"/>
    </row>
    <row r="104" spans="1:7" ht="12.2" customHeight="1">
      <c r="A104" s="133" t="s">
        <v>380</v>
      </c>
      <c r="B104" s="134">
        <v>100</v>
      </c>
      <c r="C104" s="135">
        <f>0.5*100/60</f>
        <v>0.83333333333333337</v>
      </c>
      <c r="D104" s="135">
        <f>0.1*100/60</f>
        <v>0.16666666666666666</v>
      </c>
      <c r="E104" s="135">
        <f>1.5*100/60</f>
        <v>2.5</v>
      </c>
      <c r="F104" s="135">
        <f>8.4*100/60</f>
        <v>14</v>
      </c>
      <c r="G104" s="137" t="s">
        <v>379</v>
      </c>
    </row>
    <row r="105" spans="1:7" ht="12.2" customHeight="1">
      <c r="A105" s="125" t="s">
        <v>258</v>
      </c>
      <c r="B105" s="126">
        <v>250</v>
      </c>
      <c r="C105" s="127">
        <v>2.7</v>
      </c>
      <c r="D105" s="127">
        <v>5.0999999999999996</v>
      </c>
      <c r="E105" s="127">
        <v>16.2</v>
      </c>
      <c r="F105" s="127">
        <v>123.1</v>
      </c>
      <c r="G105" s="129" t="s">
        <v>76</v>
      </c>
    </row>
    <row r="106" spans="1:7" ht="12.2" customHeight="1">
      <c r="A106" s="125" t="s">
        <v>259</v>
      </c>
      <c r="B106" s="126">
        <v>180</v>
      </c>
      <c r="C106" s="127">
        <v>7.5</v>
      </c>
      <c r="D106" s="127">
        <v>11.2</v>
      </c>
      <c r="E106" s="127">
        <v>21.7</v>
      </c>
      <c r="F106" s="127">
        <v>183.6</v>
      </c>
      <c r="G106" s="129" t="s">
        <v>76</v>
      </c>
    </row>
    <row r="107" spans="1:7" ht="12.2" customHeight="1">
      <c r="A107" s="125" t="s">
        <v>260</v>
      </c>
      <c r="B107" s="126">
        <v>100</v>
      </c>
      <c r="C107" s="127">
        <v>13.2</v>
      </c>
      <c r="D107" s="127">
        <v>10.1</v>
      </c>
      <c r="E107" s="127">
        <v>14</v>
      </c>
      <c r="F107" s="127">
        <v>183.9</v>
      </c>
      <c r="G107" s="129" t="s">
        <v>76</v>
      </c>
    </row>
    <row r="108" spans="1:7" ht="12.2" customHeight="1">
      <c r="A108" s="125" t="s">
        <v>261</v>
      </c>
      <c r="B108" s="126">
        <v>180</v>
      </c>
      <c r="C108" s="127">
        <v>0.5</v>
      </c>
      <c r="D108" s="127">
        <v>0.2</v>
      </c>
      <c r="E108" s="127">
        <v>30.6</v>
      </c>
      <c r="F108" s="127">
        <v>136.1</v>
      </c>
      <c r="G108" s="129" t="s">
        <v>76</v>
      </c>
    </row>
    <row r="109" spans="1:7" ht="12.2" customHeight="1">
      <c r="A109" s="125" t="s">
        <v>50</v>
      </c>
      <c r="B109" s="126">
        <v>50</v>
      </c>
      <c r="C109" s="127">
        <v>3.8</v>
      </c>
      <c r="D109" s="127">
        <v>0.3</v>
      </c>
      <c r="E109" s="127">
        <v>25.1</v>
      </c>
      <c r="F109" s="127">
        <v>118.4</v>
      </c>
      <c r="G109" s="129" t="s">
        <v>64</v>
      </c>
    </row>
    <row r="110" spans="1:7" ht="12.2" customHeight="1">
      <c r="A110" s="125" t="s">
        <v>37</v>
      </c>
      <c r="B110" s="126">
        <v>30</v>
      </c>
      <c r="C110" s="127">
        <v>2</v>
      </c>
      <c r="D110" s="127">
        <v>0.3</v>
      </c>
      <c r="E110" s="127">
        <v>12.7</v>
      </c>
      <c r="F110" s="127">
        <v>61.2</v>
      </c>
      <c r="G110" s="129" t="s">
        <v>64</v>
      </c>
    </row>
    <row r="111" spans="1:7" ht="21.6" customHeight="1">
      <c r="A111" s="130" t="s">
        <v>39</v>
      </c>
      <c r="B111" s="131">
        <f>SUM(B104:B110)</f>
        <v>890</v>
      </c>
      <c r="C111" s="124">
        <f t="shared" ref="C111:F111" si="8">SUM(C104:C110)</f>
        <v>30.533333333333335</v>
      </c>
      <c r="D111" s="124">
        <f t="shared" si="8"/>
        <v>27.366666666666664</v>
      </c>
      <c r="E111" s="124">
        <f t="shared" si="8"/>
        <v>122.8</v>
      </c>
      <c r="F111" s="124">
        <f t="shared" si="8"/>
        <v>820.30000000000007</v>
      </c>
      <c r="G111" s="132"/>
    </row>
    <row r="112" spans="1:7" ht="28.35" customHeight="1">
      <c r="A112" s="160" t="s">
        <v>347</v>
      </c>
      <c r="B112" s="160"/>
      <c r="C112" s="160"/>
      <c r="D112" s="160"/>
      <c r="E112" s="160"/>
      <c r="F112" s="160"/>
      <c r="G112" s="160"/>
    </row>
    <row r="113" spans="1:7" ht="13.35" customHeight="1">
      <c r="A113" s="162" t="s">
        <v>1</v>
      </c>
      <c r="B113" s="159" t="s">
        <v>2</v>
      </c>
      <c r="C113" s="161" t="s">
        <v>3</v>
      </c>
      <c r="D113" s="161"/>
      <c r="E113" s="161"/>
      <c r="F113" s="163" t="s">
        <v>4</v>
      </c>
      <c r="G113" s="159" t="s">
        <v>7</v>
      </c>
    </row>
    <row r="114" spans="1:7" ht="26.65" customHeight="1">
      <c r="A114" s="162"/>
      <c r="B114" s="159"/>
      <c r="C114" s="124" t="s">
        <v>9</v>
      </c>
      <c r="D114" s="124" t="s">
        <v>10</v>
      </c>
      <c r="E114" s="124" t="s">
        <v>11</v>
      </c>
      <c r="F114" s="163"/>
      <c r="G114" s="159"/>
    </row>
    <row r="115" spans="1:7" ht="14.65" customHeight="1">
      <c r="A115" s="158" t="s">
        <v>40</v>
      </c>
      <c r="B115" s="158"/>
      <c r="C115" s="158"/>
      <c r="D115" s="158"/>
      <c r="E115" s="158"/>
      <c r="F115" s="158"/>
      <c r="G115" s="158"/>
    </row>
    <row r="116" spans="1:7" ht="12.2" customHeight="1">
      <c r="A116" s="133" t="s">
        <v>378</v>
      </c>
      <c r="B116" s="134">
        <v>100</v>
      </c>
      <c r="C116" s="135">
        <f>0.7*100/60</f>
        <v>1.1666666666666667</v>
      </c>
      <c r="D116" s="135">
        <f>0.1*100/60</f>
        <v>0.16666666666666666</v>
      </c>
      <c r="E116" s="135">
        <f>2.3*100/60</f>
        <v>3.833333333333333</v>
      </c>
      <c r="F116" s="135">
        <f>14.4*100/60</f>
        <v>24</v>
      </c>
      <c r="G116" s="137" t="s">
        <v>379</v>
      </c>
    </row>
    <row r="117" spans="1:7" ht="12.2" customHeight="1">
      <c r="A117" s="125" t="s">
        <v>273</v>
      </c>
      <c r="B117" s="126">
        <v>250</v>
      </c>
      <c r="C117" s="127">
        <v>1.8</v>
      </c>
      <c r="D117" s="127">
        <v>4.4000000000000004</v>
      </c>
      <c r="E117" s="127">
        <v>10.8</v>
      </c>
      <c r="F117" s="127">
        <v>93</v>
      </c>
      <c r="G117" s="129" t="s">
        <v>274</v>
      </c>
    </row>
    <row r="118" spans="1:7" ht="12.2" customHeight="1">
      <c r="A118" s="125" t="s">
        <v>370</v>
      </c>
      <c r="B118" s="126">
        <v>200</v>
      </c>
      <c r="C118" s="127">
        <v>13.6</v>
      </c>
      <c r="D118" s="127">
        <v>13.7</v>
      </c>
      <c r="E118" s="127">
        <v>35</v>
      </c>
      <c r="F118" s="127">
        <v>273.10000000000002</v>
      </c>
      <c r="G118" s="129" t="s">
        <v>76</v>
      </c>
    </row>
    <row r="119" spans="1:7" ht="12.2" customHeight="1">
      <c r="A119" s="125" t="s">
        <v>276</v>
      </c>
      <c r="B119" s="126">
        <v>25</v>
      </c>
      <c r="C119" s="127">
        <v>0.3</v>
      </c>
      <c r="D119" s="127">
        <v>3.7</v>
      </c>
      <c r="E119" s="127">
        <v>2.2999999999999998</v>
      </c>
      <c r="F119" s="127">
        <v>44</v>
      </c>
      <c r="G119" s="129" t="s">
        <v>76</v>
      </c>
    </row>
    <row r="120" spans="1:7" ht="12.2" customHeight="1">
      <c r="A120" s="125" t="s">
        <v>362</v>
      </c>
      <c r="B120" s="126">
        <v>220</v>
      </c>
      <c r="C120" s="127">
        <v>6.4</v>
      </c>
      <c r="D120" s="127">
        <v>5.5</v>
      </c>
      <c r="E120" s="127">
        <v>8.8000000000000007</v>
      </c>
      <c r="F120" s="127">
        <v>116.6</v>
      </c>
      <c r="G120" s="129" t="s">
        <v>70</v>
      </c>
    </row>
    <row r="121" spans="1:7" ht="12.2" customHeight="1">
      <c r="A121" s="125" t="s">
        <v>50</v>
      </c>
      <c r="B121" s="126">
        <v>50</v>
      </c>
      <c r="C121" s="127">
        <v>3.8</v>
      </c>
      <c r="D121" s="127">
        <v>0.3</v>
      </c>
      <c r="E121" s="127">
        <v>25.1</v>
      </c>
      <c r="F121" s="127">
        <v>118.4</v>
      </c>
      <c r="G121" s="129" t="s">
        <v>64</v>
      </c>
    </row>
    <row r="122" spans="1:7" ht="12.2" customHeight="1">
      <c r="A122" s="125" t="s">
        <v>37</v>
      </c>
      <c r="B122" s="126">
        <v>30</v>
      </c>
      <c r="C122" s="127">
        <v>2</v>
      </c>
      <c r="D122" s="127">
        <v>0.3</v>
      </c>
      <c r="E122" s="127">
        <v>12.7</v>
      </c>
      <c r="F122" s="127">
        <v>61.2</v>
      </c>
      <c r="G122" s="129" t="s">
        <v>64</v>
      </c>
    </row>
    <row r="123" spans="1:7" ht="12.2" customHeight="1">
      <c r="A123" s="125" t="s">
        <v>366</v>
      </c>
      <c r="B123" s="126">
        <v>200</v>
      </c>
      <c r="C123" s="127">
        <v>5.6</v>
      </c>
      <c r="D123" s="127">
        <v>4.9000000000000004</v>
      </c>
      <c r="E123" s="127">
        <v>9.3000000000000007</v>
      </c>
      <c r="F123" s="127">
        <v>104.8</v>
      </c>
      <c r="G123" s="129" t="s">
        <v>64</v>
      </c>
    </row>
    <row r="124" spans="1:7" ht="21.6" customHeight="1">
      <c r="A124" s="130" t="s">
        <v>39</v>
      </c>
      <c r="B124" s="131">
        <f>SUM(B116:B123)</f>
        <v>1075</v>
      </c>
      <c r="C124" s="124">
        <f t="shared" ref="C124:F124" si="9">SUM(C116:C123)</f>
        <v>34.666666666666664</v>
      </c>
      <c r="D124" s="124">
        <f t="shared" si="9"/>
        <v>32.966666666666669</v>
      </c>
      <c r="E124" s="124">
        <f t="shared" si="9"/>
        <v>107.83333333333334</v>
      </c>
      <c r="F124" s="124">
        <f t="shared" si="9"/>
        <v>835.1</v>
      </c>
      <c r="G124" s="132"/>
    </row>
    <row r="125" spans="1:7" ht="21.6" customHeight="1">
      <c r="A125" s="150"/>
      <c r="B125" s="150"/>
      <c r="C125" s="151"/>
      <c r="D125" s="151"/>
      <c r="E125" s="151"/>
      <c r="F125" s="151"/>
      <c r="G125" s="152"/>
    </row>
    <row r="126" spans="1:7" ht="21.6" customHeight="1">
      <c r="A126" s="150"/>
      <c r="B126" s="150"/>
      <c r="C126" s="151"/>
      <c r="D126" s="151"/>
      <c r="E126" s="151"/>
      <c r="F126" s="151"/>
      <c r="G126" s="152"/>
    </row>
    <row r="127" spans="1:7" ht="14.1" customHeight="1">
      <c r="A127" s="156"/>
      <c r="B127" s="156"/>
      <c r="C127" s="156"/>
      <c r="D127" s="156"/>
      <c r="E127" s="156"/>
      <c r="F127" s="156"/>
    </row>
    <row r="128" spans="1:7" ht="13.35" customHeight="1">
      <c r="A128" s="162" t="s">
        <v>1</v>
      </c>
      <c r="B128" s="165"/>
      <c r="C128" s="171" t="s">
        <v>348</v>
      </c>
      <c r="D128" s="168" t="s">
        <v>3</v>
      </c>
      <c r="E128" s="169"/>
      <c r="F128" s="170"/>
      <c r="G128" s="173" t="s">
        <v>4</v>
      </c>
    </row>
    <row r="129" spans="1:7" ht="26.65" customHeight="1">
      <c r="A129" s="162"/>
      <c r="B129" s="165"/>
      <c r="C129" s="172"/>
      <c r="D129" s="124" t="s">
        <v>9</v>
      </c>
      <c r="E129" s="124" t="s">
        <v>10</v>
      </c>
      <c r="F129" s="124" t="s">
        <v>11</v>
      </c>
      <c r="G129" s="174"/>
    </row>
    <row r="130" spans="1:7" ht="13.5">
      <c r="A130" s="10" t="s">
        <v>283</v>
      </c>
      <c r="B130" s="146"/>
      <c r="C130" s="148">
        <f>B124+B111+B99+B87+B76+B64+B52+B39+B26+B15</f>
        <v>9615</v>
      </c>
      <c r="D130" s="148">
        <f t="shared" ref="D130:G130" si="10">C124+C111+C99+C87+C76+C64+C52+C39+C26+C15</f>
        <v>307.469696969697</v>
      </c>
      <c r="E130" s="148">
        <f t="shared" si="10"/>
        <v>312.81666666666661</v>
      </c>
      <c r="F130" s="148">
        <f t="shared" si="10"/>
        <v>1230.21</v>
      </c>
      <c r="G130" s="148">
        <f t="shared" si="10"/>
        <v>8903.1</v>
      </c>
    </row>
    <row r="131" spans="1:7" ht="13.5">
      <c r="A131" s="10" t="s">
        <v>284</v>
      </c>
      <c r="B131" s="146"/>
      <c r="C131" s="148">
        <f>C130/10</f>
        <v>961.5</v>
      </c>
      <c r="D131" s="148">
        <f t="shared" ref="D131:G131" si="11">D130/12</f>
        <v>25.622474747474751</v>
      </c>
      <c r="E131" s="148">
        <f t="shared" si="11"/>
        <v>26.068055555555549</v>
      </c>
      <c r="F131" s="148">
        <f t="shared" si="11"/>
        <v>102.5175</v>
      </c>
      <c r="G131" s="148">
        <f t="shared" si="11"/>
        <v>741.92500000000007</v>
      </c>
    </row>
    <row r="132" spans="1:7" ht="27">
      <c r="A132" s="10" t="s">
        <v>285</v>
      </c>
      <c r="B132" s="146"/>
      <c r="C132" s="148"/>
      <c r="D132" s="148">
        <v>1</v>
      </c>
      <c r="E132" s="148">
        <v>1</v>
      </c>
      <c r="F132" s="148">
        <v>4</v>
      </c>
      <c r="G132" s="146"/>
    </row>
  </sheetData>
  <mergeCells count="78">
    <mergeCell ref="A28:G28"/>
    <mergeCell ref="A17:A18"/>
    <mergeCell ref="B17:B18"/>
    <mergeCell ref="C17:E17"/>
    <mergeCell ref="F17:F18"/>
    <mergeCell ref="G17:G18"/>
    <mergeCell ref="A19:G19"/>
    <mergeCell ref="A29:A30"/>
    <mergeCell ref="B29:B30"/>
    <mergeCell ref="C29:E29"/>
    <mergeCell ref="F29:F30"/>
    <mergeCell ref="G29:G30"/>
    <mergeCell ref="A100:G100"/>
    <mergeCell ref="A89:A90"/>
    <mergeCell ref="B89:B90"/>
    <mergeCell ref="C89:E89"/>
    <mergeCell ref="F89:F90"/>
    <mergeCell ref="G89:G90"/>
    <mergeCell ref="A127:F127"/>
    <mergeCell ref="A128:A129"/>
    <mergeCell ref="B128:B129"/>
    <mergeCell ref="G128:G129"/>
    <mergeCell ref="C128:C129"/>
    <mergeCell ref="D128:F128"/>
    <mergeCell ref="C1:G1"/>
    <mergeCell ref="A3:G3"/>
    <mergeCell ref="A4:G4"/>
    <mergeCell ref="A7:G7"/>
    <mergeCell ref="A16:G16"/>
    <mergeCell ref="A5:A6"/>
    <mergeCell ref="B5:B6"/>
    <mergeCell ref="C5:E5"/>
    <mergeCell ref="F5:F6"/>
    <mergeCell ref="G5:G6"/>
    <mergeCell ref="A56:G56"/>
    <mergeCell ref="A31:G31"/>
    <mergeCell ref="A41:G41"/>
    <mergeCell ref="A44:G44"/>
    <mergeCell ref="A54:A55"/>
    <mergeCell ref="B54:B55"/>
    <mergeCell ref="C54:E54"/>
    <mergeCell ref="F54:F55"/>
    <mergeCell ref="G54:G55"/>
    <mergeCell ref="A53:G53"/>
    <mergeCell ref="A42:A43"/>
    <mergeCell ref="B42:B43"/>
    <mergeCell ref="C42:E42"/>
    <mergeCell ref="F42:F43"/>
    <mergeCell ref="G42:G43"/>
    <mergeCell ref="A65:G65"/>
    <mergeCell ref="A68:G68"/>
    <mergeCell ref="A77:G77"/>
    <mergeCell ref="A78:A79"/>
    <mergeCell ref="B78:B79"/>
    <mergeCell ref="C78:E78"/>
    <mergeCell ref="F78:F79"/>
    <mergeCell ref="G78:G79"/>
    <mergeCell ref="A66:A67"/>
    <mergeCell ref="B66:B67"/>
    <mergeCell ref="C66:E66"/>
    <mergeCell ref="F66:F67"/>
    <mergeCell ref="G66:G67"/>
    <mergeCell ref="A103:G103"/>
    <mergeCell ref="A112:G112"/>
    <mergeCell ref="A115:G115"/>
    <mergeCell ref="A80:G80"/>
    <mergeCell ref="A88:G88"/>
    <mergeCell ref="A91:G91"/>
    <mergeCell ref="A113:A114"/>
    <mergeCell ref="B113:B114"/>
    <mergeCell ref="C113:E113"/>
    <mergeCell ref="F113:F114"/>
    <mergeCell ref="G113:G114"/>
    <mergeCell ref="A101:A102"/>
    <mergeCell ref="B101:B102"/>
    <mergeCell ref="C101:E101"/>
    <mergeCell ref="F101:F102"/>
    <mergeCell ref="G101:G102"/>
  </mergeCells>
  <pageMargins left="0.7" right="0.7" top="0.75" bottom="0.75" header="0.3" footer="0.3"/>
  <pageSetup paperSize="9"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3"/>
  <sheetViews>
    <sheetView workbookViewId="0">
      <selection activeCell="A3" sqref="A3:G3"/>
    </sheetView>
  </sheetViews>
  <sheetFormatPr defaultColWidth="9.1640625" defaultRowHeight="12.75"/>
  <cols>
    <col min="1" max="1" width="56.83203125" style="7" customWidth="1"/>
    <col min="2" max="2" width="8.6640625" style="2" customWidth="1"/>
    <col min="3" max="3" width="13.33203125" style="26" customWidth="1"/>
    <col min="4" max="4" width="15.33203125" style="26" customWidth="1"/>
    <col min="5" max="5" width="10.1640625" style="26" customWidth="1"/>
    <col min="6" max="6" width="11.5" style="26" customWidth="1"/>
    <col min="7" max="7" width="12" style="2" customWidth="1"/>
    <col min="8" max="16384" width="9.1640625" style="2"/>
  </cols>
  <sheetData>
    <row r="1" spans="1:7" s="68" customFormat="1" ht="82.5" customHeight="1">
      <c r="A1" s="69" t="s">
        <v>374</v>
      </c>
      <c r="B1" s="70"/>
      <c r="C1" s="191" t="s">
        <v>375</v>
      </c>
      <c r="D1" s="192"/>
      <c r="E1" s="192"/>
      <c r="F1" s="192"/>
      <c r="G1" s="192"/>
    </row>
    <row r="2" spans="1:7" ht="22.9" customHeight="1">
      <c r="G2" s="67"/>
    </row>
    <row r="3" spans="1:7" ht="30" customHeight="1">
      <c r="A3" s="193" t="s">
        <v>377</v>
      </c>
      <c r="B3" s="193"/>
      <c r="C3" s="193"/>
      <c r="D3" s="193"/>
      <c r="E3" s="193"/>
      <c r="F3" s="193"/>
      <c r="G3" s="193"/>
    </row>
    <row r="4" spans="1:7" ht="28.35" customHeight="1">
      <c r="A4" s="182" t="s">
        <v>344</v>
      </c>
      <c r="B4" s="182"/>
      <c r="C4" s="182"/>
      <c r="D4" s="182"/>
      <c r="E4" s="182"/>
      <c r="F4" s="182"/>
      <c r="G4" s="182"/>
    </row>
    <row r="5" spans="1:7" ht="13.35" customHeight="1">
      <c r="A5" s="184" t="s">
        <v>1</v>
      </c>
      <c r="B5" s="188" t="s">
        <v>2</v>
      </c>
      <c r="C5" s="189" t="s">
        <v>3</v>
      </c>
      <c r="D5" s="189"/>
      <c r="E5" s="189"/>
      <c r="F5" s="190" t="s">
        <v>4</v>
      </c>
      <c r="G5" s="188" t="s">
        <v>7</v>
      </c>
    </row>
    <row r="6" spans="1:7" ht="26.65" customHeight="1">
      <c r="A6" s="184"/>
      <c r="B6" s="188"/>
      <c r="C6" s="24" t="s">
        <v>9</v>
      </c>
      <c r="D6" s="24" t="s">
        <v>10</v>
      </c>
      <c r="E6" s="24" t="s">
        <v>11</v>
      </c>
      <c r="F6" s="190"/>
      <c r="G6" s="188"/>
    </row>
    <row r="7" spans="1:7" ht="14.65" customHeight="1">
      <c r="A7" s="181" t="s">
        <v>51</v>
      </c>
      <c r="B7" s="181"/>
      <c r="C7" s="181"/>
      <c r="D7" s="181"/>
      <c r="E7" s="181"/>
      <c r="F7" s="181"/>
      <c r="G7" s="181"/>
    </row>
    <row r="8" spans="1:7" ht="12.2" customHeight="1">
      <c r="A8" s="8" t="s">
        <v>356</v>
      </c>
      <c r="B8" s="5">
        <v>150</v>
      </c>
      <c r="C8" s="27">
        <v>11.5</v>
      </c>
      <c r="D8" s="27">
        <v>9.5</v>
      </c>
      <c r="E8" s="27">
        <v>8.8000000000000007</v>
      </c>
      <c r="F8" s="27">
        <v>157.6</v>
      </c>
      <c r="G8" s="4" t="s">
        <v>53</v>
      </c>
    </row>
    <row r="9" spans="1:7" ht="12.2" customHeight="1">
      <c r="A9" s="8" t="s">
        <v>55</v>
      </c>
      <c r="B9" s="5">
        <v>200</v>
      </c>
      <c r="C9" s="27">
        <v>1</v>
      </c>
      <c r="D9" s="27">
        <v>0.2</v>
      </c>
      <c r="E9" s="27">
        <v>19.600000000000001</v>
      </c>
      <c r="F9" s="27">
        <v>83.4</v>
      </c>
      <c r="G9" s="4" t="s">
        <v>56</v>
      </c>
    </row>
    <row r="10" spans="1:7" ht="12.2" customHeight="1">
      <c r="A10" s="8" t="s">
        <v>37</v>
      </c>
      <c r="B10" s="5">
        <v>20</v>
      </c>
      <c r="C10" s="27">
        <v>1.1000000000000001</v>
      </c>
      <c r="D10" s="27">
        <v>0.2</v>
      </c>
      <c r="E10" s="27">
        <v>9.9</v>
      </c>
      <c r="F10" s="27">
        <v>46</v>
      </c>
      <c r="G10" s="4" t="s">
        <v>64</v>
      </c>
    </row>
    <row r="11" spans="1:7" ht="12.2" customHeight="1">
      <c r="A11" s="9" t="s">
        <v>39</v>
      </c>
      <c r="B11" s="3">
        <f>B8+B9+B10</f>
        <v>370</v>
      </c>
      <c r="C11" s="24">
        <f t="shared" ref="C11:F11" si="0">C8+C9+C10</f>
        <v>13.6</v>
      </c>
      <c r="D11" s="24">
        <f t="shared" si="0"/>
        <v>9.8999999999999986</v>
      </c>
      <c r="E11" s="24">
        <f t="shared" si="0"/>
        <v>38.300000000000004</v>
      </c>
      <c r="F11" s="24">
        <f t="shared" si="0"/>
        <v>287</v>
      </c>
      <c r="G11" s="1"/>
    </row>
    <row r="12" spans="1:7" ht="28.35" customHeight="1">
      <c r="A12" s="182" t="s">
        <v>345</v>
      </c>
      <c r="B12" s="182"/>
      <c r="C12" s="182"/>
      <c r="D12" s="182"/>
      <c r="E12" s="182"/>
      <c r="F12" s="182"/>
      <c r="G12" s="182"/>
    </row>
    <row r="13" spans="1:7" ht="13.35" customHeight="1">
      <c r="A13" s="184" t="s">
        <v>1</v>
      </c>
      <c r="B13" s="188" t="s">
        <v>2</v>
      </c>
      <c r="C13" s="189" t="s">
        <v>3</v>
      </c>
      <c r="D13" s="189"/>
      <c r="E13" s="189"/>
      <c r="F13" s="190" t="s">
        <v>4</v>
      </c>
      <c r="G13" s="188" t="s">
        <v>7</v>
      </c>
    </row>
    <row r="14" spans="1:7" ht="26.65" customHeight="1">
      <c r="A14" s="184"/>
      <c r="B14" s="188"/>
      <c r="C14" s="24" t="s">
        <v>9</v>
      </c>
      <c r="D14" s="24" t="s">
        <v>10</v>
      </c>
      <c r="E14" s="24" t="s">
        <v>11</v>
      </c>
      <c r="F14" s="190"/>
      <c r="G14" s="188"/>
    </row>
    <row r="15" spans="1:7" ht="14.65" customHeight="1">
      <c r="A15" s="181" t="s">
        <v>51</v>
      </c>
      <c r="B15" s="181"/>
      <c r="C15" s="181"/>
      <c r="D15" s="181"/>
      <c r="E15" s="181"/>
      <c r="F15" s="181"/>
      <c r="G15" s="181"/>
    </row>
    <row r="16" spans="1:7" ht="12.2" customHeight="1">
      <c r="A16" s="8" t="s">
        <v>71</v>
      </c>
      <c r="B16" s="5">
        <v>200</v>
      </c>
      <c r="C16" s="27">
        <v>7.9</v>
      </c>
      <c r="D16" s="27">
        <v>13.6</v>
      </c>
      <c r="E16" s="27">
        <v>35.6</v>
      </c>
      <c r="F16" s="27">
        <v>311.89999999999998</v>
      </c>
      <c r="G16" s="4" t="s">
        <v>72</v>
      </c>
    </row>
    <row r="17" spans="1:7" ht="12.2" customHeight="1">
      <c r="A17" s="8" t="s">
        <v>73</v>
      </c>
      <c r="B17" s="5">
        <v>180</v>
      </c>
      <c r="C17" s="27">
        <v>0.2</v>
      </c>
      <c r="D17" s="27">
        <v>0</v>
      </c>
      <c r="E17" s="27">
        <v>7.5</v>
      </c>
      <c r="F17" s="27">
        <v>32.1</v>
      </c>
      <c r="G17" s="4" t="s">
        <v>74</v>
      </c>
    </row>
    <row r="18" spans="1:7" ht="12.2" customHeight="1">
      <c r="A18" s="8" t="s">
        <v>37</v>
      </c>
      <c r="B18" s="5">
        <v>20</v>
      </c>
      <c r="C18" s="27">
        <v>1.1000000000000001</v>
      </c>
      <c r="D18" s="27">
        <v>0.2</v>
      </c>
      <c r="E18" s="27">
        <v>9.9</v>
      </c>
      <c r="F18" s="27">
        <v>46</v>
      </c>
      <c r="G18" s="4" t="s">
        <v>64</v>
      </c>
    </row>
    <row r="19" spans="1:7" ht="12.2" customHeight="1">
      <c r="A19" s="9" t="s">
        <v>39</v>
      </c>
      <c r="B19" s="6">
        <f>SUM(B16:B18)</f>
        <v>400</v>
      </c>
      <c r="C19" s="24">
        <f t="shared" ref="C19:F19" si="1">SUM(C16:C18)</f>
        <v>9.1999999999999993</v>
      </c>
      <c r="D19" s="24">
        <f t="shared" si="1"/>
        <v>13.799999999999999</v>
      </c>
      <c r="E19" s="24">
        <f t="shared" si="1"/>
        <v>53</v>
      </c>
      <c r="F19" s="24">
        <f t="shared" si="1"/>
        <v>390</v>
      </c>
      <c r="G19" s="1"/>
    </row>
    <row r="20" spans="1:7" ht="1.1499999999999999" customHeight="1"/>
    <row r="21" spans="1:7" ht="28.35" customHeight="1">
      <c r="A21" s="182" t="s">
        <v>346</v>
      </c>
      <c r="B21" s="182"/>
      <c r="C21" s="182"/>
      <c r="D21" s="182"/>
      <c r="E21" s="182"/>
      <c r="F21" s="182"/>
      <c r="G21" s="182"/>
    </row>
    <row r="22" spans="1:7" ht="13.35" customHeight="1">
      <c r="A22" s="184" t="s">
        <v>1</v>
      </c>
      <c r="B22" s="188" t="s">
        <v>2</v>
      </c>
      <c r="C22" s="189" t="s">
        <v>3</v>
      </c>
      <c r="D22" s="189"/>
      <c r="E22" s="189"/>
      <c r="F22" s="190" t="s">
        <v>4</v>
      </c>
      <c r="G22" s="188" t="s">
        <v>7</v>
      </c>
    </row>
    <row r="23" spans="1:7" ht="26.65" customHeight="1">
      <c r="A23" s="184"/>
      <c r="B23" s="188"/>
      <c r="C23" s="24" t="s">
        <v>9</v>
      </c>
      <c r="D23" s="24" t="s">
        <v>10</v>
      </c>
      <c r="E23" s="24" t="s">
        <v>11</v>
      </c>
      <c r="F23" s="190"/>
      <c r="G23" s="188"/>
    </row>
    <row r="24" spans="1:7" ht="14.65" customHeight="1">
      <c r="A24" s="181" t="s">
        <v>51</v>
      </c>
      <c r="B24" s="181"/>
      <c r="C24" s="181"/>
      <c r="D24" s="181"/>
      <c r="E24" s="181"/>
      <c r="F24" s="181"/>
      <c r="G24" s="181"/>
    </row>
    <row r="25" spans="1:7" ht="12.2" customHeight="1">
      <c r="A25" s="8" t="s">
        <v>89</v>
      </c>
      <c r="B25" s="5">
        <v>170</v>
      </c>
      <c r="C25" s="27">
        <v>13</v>
      </c>
      <c r="D25" s="27">
        <v>13.2</v>
      </c>
      <c r="E25" s="27">
        <v>37.9</v>
      </c>
      <c r="F25" s="27">
        <v>321.7</v>
      </c>
      <c r="G25" s="4" t="s">
        <v>90</v>
      </c>
    </row>
    <row r="26" spans="1:7" ht="12.2" customHeight="1">
      <c r="A26" s="8" t="s">
        <v>33</v>
      </c>
      <c r="B26" s="5">
        <v>180</v>
      </c>
      <c r="C26" s="27">
        <v>3</v>
      </c>
      <c r="D26" s="27">
        <v>2.2000000000000002</v>
      </c>
      <c r="E26" s="27">
        <v>15.2</v>
      </c>
      <c r="F26" s="27">
        <v>93.1</v>
      </c>
      <c r="G26" s="4" t="s">
        <v>34</v>
      </c>
    </row>
    <row r="27" spans="1:7" ht="12.2" customHeight="1">
      <c r="A27" s="9" t="s">
        <v>39</v>
      </c>
      <c r="B27" s="6">
        <f>B25+B26</f>
        <v>350</v>
      </c>
      <c r="C27" s="24">
        <f t="shared" ref="C27:F27" si="2">C25+C26</f>
        <v>16</v>
      </c>
      <c r="D27" s="24">
        <f t="shared" si="2"/>
        <v>15.399999999999999</v>
      </c>
      <c r="E27" s="24">
        <f t="shared" si="2"/>
        <v>53.099999999999994</v>
      </c>
      <c r="F27" s="24">
        <f t="shared" si="2"/>
        <v>414.79999999999995</v>
      </c>
      <c r="G27" s="1"/>
    </row>
    <row r="28" spans="1:7" ht="1.1499999999999999" customHeight="1"/>
    <row r="29" spans="1:7" ht="28.35" customHeight="1">
      <c r="A29" s="182" t="s">
        <v>341</v>
      </c>
      <c r="B29" s="182"/>
      <c r="C29" s="182"/>
      <c r="D29" s="182"/>
      <c r="E29" s="182"/>
      <c r="F29" s="182"/>
      <c r="G29" s="182"/>
    </row>
    <row r="30" spans="1:7" ht="13.35" customHeight="1">
      <c r="A30" s="184" t="s">
        <v>1</v>
      </c>
      <c r="B30" s="188" t="s">
        <v>2</v>
      </c>
      <c r="C30" s="189" t="s">
        <v>3</v>
      </c>
      <c r="D30" s="189"/>
      <c r="E30" s="189"/>
      <c r="F30" s="190" t="s">
        <v>4</v>
      </c>
      <c r="G30" s="188" t="s">
        <v>7</v>
      </c>
    </row>
    <row r="31" spans="1:7" ht="26.65" customHeight="1">
      <c r="A31" s="184"/>
      <c r="B31" s="188"/>
      <c r="C31" s="24" t="s">
        <v>9</v>
      </c>
      <c r="D31" s="24" t="s">
        <v>10</v>
      </c>
      <c r="E31" s="24" t="s">
        <v>11</v>
      </c>
      <c r="F31" s="190"/>
      <c r="G31" s="188"/>
    </row>
    <row r="32" spans="1:7" ht="14.65" customHeight="1">
      <c r="A32" s="181" t="s">
        <v>51</v>
      </c>
      <c r="B32" s="181"/>
      <c r="C32" s="181"/>
      <c r="D32" s="181"/>
      <c r="E32" s="181"/>
      <c r="F32" s="181"/>
      <c r="G32" s="181"/>
    </row>
    <row r="33" spans="1:7" ht="12.2" customHeight="1">
      <c r="A33" s="8" t="s">
        <v>126</v>
      </c>
      <c r="B33" s="5">
        <v>200</v>
      </c>
      <c r="C33" s="27">
        <v>9</v>
      </c>
      <c r="D33" s="27">
        <v>9.6999999999999993</v>
      </c>
      <c r="E33" s="27">
        <v>41.1</v>
      </c>
      <c r="F33" s="27">
        <v>322.89999999999998</v>
      </c>
      <c r="G33" s="4" t="s">
        <v>127</v>
      </c>
    </row>
    <row r="34" spans="1:7" ht="12.2" customHeight="1">
      <c r="A34" s="8" t="s">
        <v>128</v>
      </c>
      <c r="B34" s="5">
        <v>180</v>
      </c>
      <c r="C34" s="27">
        <v>0.2</v>
      </c>
      <c r="D34" s="27">
        <v>0</v>
      </c>
      <c r="E34" s="27">
        <v>9.1</v>
      </c>
      <c r="F34" s="27">
        <v>37</v>
      </c>
      <c r="G34" s="4" t="s">
        <v>129</v>
      </c>
    </row>
    <row r="35" spans="1:7" ht="12.2" customHeight="1">
      <c r="A35" s="8" t="s">
        <v>37</v>
      </c>
      <c r="B35" s="5">
        <v>20</v>
      </c>
      <c r="C35" s="27">
        <v>1.1000000000000001</v>
      </c>
      <c r="D35" s="27">
        <v>0.2</v>
      </c>
      <c r="E35" s="27">
        <v>9.9</v>
      </c>
      <c r="F35" s="27">
        <v>46</v>
      </c>
      <c r="G35" s="4" t="s">
        <v>64</v>
      </c>
    </row>
    <row r="36" spans="1:7" ht="12.2" customHeight="1">
      <c r="A36" s="9" t="s">
        <v>39</v>
      </c>
      <c r="B36" s="6">
        <f>SUM(B33:B35)</f>
        <v>400</v>
      </c>
      <c r="C36" s="24">
        <f t="shared" ref="C36:F36" si="3">SUM(C33:C35)</f>
        <v>10.299999999999999</v>
      </c>
      <c r="D36" s="24">
        <f t="shared" si="3"/>
        <v>9.8999999999999986</v>
      </c>
      <c r="E36" s="24">
        <f t="shared" si="3"/>
        <v>60.1</v>
      </c>
      <c r="F36" s="24">
        <f t="shared" si="3"/>
        <v>405.9</v>
      </c>
      <c r="G36" s="1"/>
    </row>
    <row r="37" spans="1:7" ht="28.35" customHeight="1">
      <c r="A37" s="182" t="s">
        <v>340</v>
      </c>
      <c r="B37" s="182"/>
      <c r="C37" s="182"/>
      <c r="D37" s="182"/>
      <c r="E37" s="182"/>
      <c r="F37" s="182"/>
      <c r="G37" s="182"/>
    </row>
    <row r="38" spans="1:7" ht="13.35" customHeight="1">
      <c r="A38" s="184" t="s">
        <v>1</v>
      </c>
      <c r="B38" s="188" t="s">
        <v>2</v>
      </c>
      <c r="C38" s="189" t="s">
        <v>3</v>
      </c>
      <c r="D38" s="189"/>
      <c r="E38" s="189"/>
      <c r="F38" s="190" t="s">
        <v>4</v>
      </c>
      <c r="G38" s="188" t="s">
        <v>7</v>
      </c>
    </row>
    <row r="39" spans="1:7" ht="26.65" customHeight="1">
      <c r="A39" s="184"/>
      <c r="B39" s="188"/>
      <c r="C39" s="24" t="s">
        <v>9</v>
      </c>
      <c r="D39" s="24" t="s">
        <v>10</v>
      </c>
      <c r="E39" s="24" t="s">
        <v>11</v>
      </c>
      <c r="F39" s="190"/>
      <c r="G39" s="188"/>
    </row>
    <row r="40" spans="1:7" ht="14.65" customHeight="1">
      <c r="A40" s="181" t="s">
        <v>51</v>
      </c>
      <c r="B40" s="181"/>
      <c r="C40" s="181"/>
      <c r="D40" s="181"/>
      <c r="E40" s="181"/>
      <c r="F40" s="181"/>
      <c r="G40" s="181"/>
    </row>
    <row r="41" spans="1:7" ht="12.2" customHeight="1">
      <c r="A41" s="8" t="s">
        <v>147</v>
      </c>
      <c r="B41" s="5">
        <v>100</v>
      </c>
      <c r="C41" s="27">
        <v>0.4</v>
      </c>
      <c r="D41" s="27">
        <v>0.4</v>
      </c>
      <c r="E41" s="27">
        <v>9.8000000000000007</v>
      </c>
      <c r="F41" s="27">
        <v>47</v>
      </c>
      <c r="G41" s="4" t="s">
        <v>148</v>
      </c>
    </row>
    <row r="42" spans="1:7" ht="12.2" customHeight="1">
      <c r="A42" s="8" t="s">
        <v>149</v>
      </c>
      <c r="B42" s="5">
        <v>75</v>
      </c>
      <c r="C42" s="27">
        <v>4.5</v>
      </c>
      <c r="D42" s="27">
        <v>5</v>
      </c>
      <c r="E42" s="27">
        <v>22.1</v>
      </c>
      <c r="F42" s="27">
        <v>124.5</v>
      </c>
      <c r="G42" s="4" t="s">
        <v>150</v>
      </c>
    </row>
    <row r="43" spans="1:7" ht="12.2" customHeight="1">
      <c r="A43" s="8" t="s">
        <v>361</v>
      </c>
      <c r="B43" s="5">
        <v>180</v>
      </c>
      <c r="C43" s="27">
        <v>5</v>
      </c>
      <c r="D43" s="27">
        <v>4.5</v>
      </c>
      <c r="E43" s="27">
        <v>8.1</v>
      </c>
      <c r="F43" s="27">
        <v>101.7</v>
      </c>
      <c r="G43" s="4" t="s">
        <v>70</v>
      </c>
    </row>
    <row r="44" spans="1:7" ht="12.2" customHeight="1">
      <c r="A44" s="9" t="s">
        <v>39</v>
      </c>
      <c r="B44" s="6">
        <f>SUM(B41:B43)</f>
        <v>355</v>
      </c>
      <c r="C44" s="24">
        <f t="shared" ref="C44:F44" si="4">SUM(C41:C43)</f>
        <v>9.9</v>
      </c>
      <c r="D44" s="24">
        <f t="shared" si="4"/>
        <v>9.9</v>
      </c>
      <c r="E44" s="24">
        <f t="shared" si="4"/>
        <v>40</v>
      </c>
      <c r="F44" s="24">
        <f t="shared" si="4"/>
        <v>273.2</v>
      </c>
      <c r="G44" s="1"/>
    </row>
    <row r="45" spans="1:7" ht="28.35" customHeight="1">
      <c r="A45" s="182" t="s">
        <v>339</v>
      </c>
      <c r="B45" s="182"/>
      <c r="C45" s="182"/>
      <c r="D45" s="182"/>
      <c r="E45" s="182"/>
      <c r="F45" s="182"/>
      <c r="G45" s="182"/>
    </row>
    <row r="46" spans="1:7" ht="13.35" customHeight="1">
      <c r="A46" s="184" t="s">
        <v>1</v>
      </c>
      <c r="B46" s="188" t="s">
        <v>2</v>
      </c>
      <c r="C46" s="189" t="s">
        <v>3</v>
      </c>
      <c r="D46" s="189"/>
      <c r="E46" s="189"/>
      <c r="F46" s="190" t="s">
        <v>4</v>
      </c>
      <c r="G46" s="188" t="s">
        <v>7</v>
      </c>
    </row>
    <row r="47" spans="1:7" ht="26.65" customHeight="1">
      <c r="A47" s="184"/>
      <c r="B47" s="188"/>
      <c r="C47" s="24" t="s">
        <v>9</v>
      </c>
      <c r="D47" s="24" t="s">
        <v>10</v>
      </c>
      <c r="E47" s="24" t="s">
        <v>11</v>
      </c>
      <c r="F47" s="190"/>
      <c r="G47" s="188"/>
    </row>
    <row r="48" spans="1:7" ht="14.65" customHeight="1">
      <c r="A48" s="181" t="s">
        <v>51</v>
      </c>
      <c r="B48" s="181"/>
      <c r="C48" s="181"/>
      <c r="D48" s="181"/>
      <c r="E48" s="181"/>
      <c r="F48" s="181"/>
      <c r="G48" s="181"/>
    </row>
    <row r="49" spans="1:7" ht="21.6" customHeight="1">
      <c r="A49" s="8" t="s">
        <v>44</v>
      </c>
      <c r="B49" s="5">
        <v>180</v>
      </c>
      <c r="C49" s="27">
        <v>3.5</v>
      </c>
      <c r="D49" s="27">
        <v>6.7</v>
      </c>
      <c r="E49" s="27">
        <v>28</v>
      </c>
      <c r="F49" s="27">
        <v>193.5</v>
      </c>
      <c r="G49" s="4" t="s">
        <v>193</v>
      </c>
    </row>
    <row r="50" spans="1:7" ht="12.2" customHeight="1">
      <c r="A50" s="8" t="s">
        <v>351</v>
      </c>
      <c r="B50" s="5">
        <v>105</v>
      </c>
      <c r="C50" s="27">
        <v>8.1</v>
      </c>
      <c r="D50" s="27">
        <v>10.050000000000001</v>
      </c>
      <c r="E50" s="27">
        <v>11.3</v>
      </c>
      <c r="F50" s="27">
        <v>122.3</v>
      </c>
      <c r="G50" s="4" t="s">
        <v>86</v>
      </c>
    </row>
    <row r="51" spans="1:7" ht="12.2" customHeight="1">
      <c r="A51" s="8" t="s">
        <v>122</v>
      </c>
      <c r="B51" s="5">
        <v>180</v>
      </c>
      <c r="C51" s="27">
        <v>3.4</v>
      </c>
      <c r="D51" s="27">
        <v>2.7</v>
      </c>
      <c r="E51" s="27">
        <v>12.6</v>
      </c>
      <c r="F51" s="27">
        <v>89.4</v>
      </c>
      <c r="G51" s="4" t="s">
        <v>123</v>
      </c>
    </row>
    <row r="52" spans="1:7" ht="12.2" customHeight="1">
      <c r="A52" s="8" t="s">
        <v>37</v>
      </c>
      <c r="B52" s="5">
        <v>30</v>
      </c>
      <c r="C52" s="27">
        <v>2</v>
      </c>
      <c r="D52" s="27">
        <v>0.3</v>
      </c>
      <c r="E52" s="27">
        <v>12.7</v>
      </c>
      <c r="F52" s="27">
        <v>61.2</v>
      </c>
      <c r="G52" s="4" t="s">
        <v>64</v>
      </c>
    </row>
    <row r="53" spans="1:7" ht="21.6" customHeight="1">
      <c r="A53" s="9" t="s">
        <v>39</v>
      </c>
      <c r="B53" s="6">
        <f>SUM(B49:B52)</f>
        <v>495</v>
      </c>
      <c r="C53" s="24">
        <f t="shared" ref="C53:F53" si="5">SUM(C49:C52)</f>
        <v>17</v>
      </c>
      <c r="D53" s="24">
        <f t="shared" si="5"/>
        <v>19.75</v>
      </c>
      <c r="E53" s="24">
        <f t="shared" si="5"/>
        <v>64.599999999999994</v>
      </c>
      <c r="F53" s="24">
        <f t="shared" si="5"/>
        <v>466.40000000000003</v>
      </c>
      <c r="G53" s="1"/>
    </row>
    <row r="54" spans="1:7" ht="28.35" customHeight="1">
      <c r="A54" s="182" t="s">
        <v>338</v>
      </c>
      <c r="B54" s="182"/>
      <c r="C54" s="182"/>
      <c r="D54" s="182"/>
      <c r="E54" s="182"/>
      <c r="F54" s="182"/>
      <c r="G54" s="182"/>
    </row>
    <row r="55" spans="1:7" ht="13.35" customHeight="1">
      <c r="A55" s="184" t="s">
        <v>1</v>
      </c>
      <c r="B55" s="188" t="s">
        <v>2</v>
      </c>
      <c r="C55" s="189" t="s">
        <v>3</v>
      </c>
      <c r="D55" s="189"/>
      <c r="E55" s="189"/>
      <c r="F55" s="190" t="s">
        <v>4</v>
      </c>
      <c r="G55" s="188" t="s">
        <v>7</v>
      </c>
    </row>
    <row r="56" spans="1:7" ht="26.65" customHeight="1">
      <c r="A56" s="184"/>
      <c r="B56" s="188"/>
      <c r="C56" s="24" t="s">
        <v>9</v>
      </c>
      <c r="D56" s="24" t="s">
        <v>10</v>
      </c>
      <c r="E56" s="24" t="s">
        <v>11</v>
      </c>
      <c r="F56" s="190"/>
      <c r="G56" s="188"/>
    </row>
    <row r="57" spans="1:7" ht="14.65" customHeight="1">
      <c r="A57" s="181" t="s">
        <v>51</v>
      </c>
      <c r="B57" s="181"/>
      <c r="C57" s="181"/>
      <c r="D57" s="181"/>
      <c r="E57" s="181"/>
      <c r="F57" s="181"/>
      <c r="G57" s="181"/>
    </row>
    <row r="58" spans="1:7" ht="12.2" customHeight="1">
      <c r="A58" s="8" t="s">
        <v>205</v>
      </c>
      <c r="B58" s="5">
        <v>170</v>
      </c>
      <c r="C58" s="27">
        <v>13.2</v>
      </c>
      <c r="D58" s="27">
        <v>15</v>
      </c>
      <c r="E58" s="27">
        <v>33</v>
      </c>
      <c r="F58" s="27">
        <v>312.2</v>
      </c>
      <c r="G58" s="4" t="s">
        <v>90</v>
      </c>
    </row>
    <row r="59" spans="1:7" ht="12.2" customHeight="1">
      <c r="A59" s="8" t="s">
        <v>207</v>
      </c>
      <c r="B59" s="5">
        <v>180</v>
      </c>
      <c r="C59" s="27">
        <v>0.1</v>
      </c>
      <c r="D59" s="27">
        <v>0.1</v>
      </c>
      <c r="E59" s="27">
        <v>13.9</v>
      </c>
      <c r="F59" s="27">
        <v>58.2</v>
      </c>
      <c r="G59" s="4" t="s">
        <v>136</v>
      </c>
    </row>
    <row r="60" spans="1:7" ht="12.2" customHeight="1">
      <c r="A60" s="9" t="s">
        <v>39</v>
      </c>
      <c r="B60" s="6">
        <f>B58+B59</f>
        <v>350</v>
      </c>
      <c r="C60" s="24">
        <f t="shared" ref="C60:F60" si="6">C58+C59</f>
        <v>13.299999999999999</v>
      </c>
      <c r="D60" s="24">
        <f t="shared" si="6"/>
        <v>15.1</v>
      </c>
      <c r="E60" s="24">
        <f t="shared" si="6"/>
        <v>46.9</v>
      </c>
      <c r="F60" s="24">
        <f t="shared" si="6"/>
        <v>370.4</v>
      </c>
      <c r="G60" s="1"/>
    </row>
    <row r="61" spans="1:7" ht="28.35" customHeight="1">
      <c r="A61" s="182" t="s">
        <v>337</v>
      </c>
      <c r="B61" s="182"/>
      <c r="C61" s="182"/>
      <c r="D61" s="182"/>
      <c r="E61" s="182"/>
      <c r="F61" s="182"/>
      <c r="G61" s="182"/>
    </row>
    <row r="62" spans="1:7" ht="13.35" customHeight="1">
      <c r="A62" s="184" t="s">
        <v>1</v>
      </c>
      <c r="B62" s="188" t="s">
        <v>2</v>
      </c>
      <c r="C62" s="189" t="s">
        <v>3</v>
      </c>
      <c r="D62" s="189"/>
      <c r="E62" s="189"/>
      <c r="F62" s="190" t="s">
        <v>4</v>
      </c>
      <c r="G62" s="188" t="s">
        <v>7</v>
      </c>
    </row>
    <row r="63" spans="1:7" ht="26.65" customHeight="1">
      <c r="A63" s="184"/>
      <c r="B63" s="188"/>
      <c r="C63" s="24" t="s">
        <v>9</v>
      </c>
      <c r="D63" s="24" t="s">
        <v>10</v>
      </c>
      <c r="E63" s="24" t="s">
        <v>11</v>
      </c>
      <c r="F63" s="190"/>
      <c r="G63" s="188"/>
    </row>
    <row r="64" spans="1:7" ht="14.65" customHeight="1">
      <c r="A64" s="181" t="s">
        <v>51</v>
      </c>
      <c r="B64" s="181"/>
      <c r="C64" s="181"/>
      <c r="D64" s="181"/>
      <c r="E64" s="181"/>
      <c r="F64" s="181"/>
      <c r="G64" s="181"/>
    </row>
    <row r="65" spans="1:7" ht="12.2" customHeight="1">
      <c r="A65" s="8" t="s">
        <v>223</v>
      </c>
      <c r="B65" s="5">
        <v>135</v>
      </c>
      <c r="C65" s="27">
        <v>12.4</v>
      </c>
      <c r="D65" s="27">
        <v>12.2</v>
      </c>
      <c r="E65" s="27">
        <v>10.199999999999999</v>
      </c>
      <c r="F65" s="27">
        <v>233</v>
      </c>
      <c r="G65" s="4" t="s">
        <v>224</v>
      </c>
    </row>
    <row r="66" spans="1:7" ht="12.2" customHeight="1">
      <c r="A66" s="8" t="s">
        <v>48</v>
      </c>
      <c r="B66" s="5">
        <v>200</v>
      </c>
      <c r="C66" s="27">
        <v>0.3</v>
      </c>
      <c r="D66" s="27">
        <v>0</v>
      </c>
      <c r="E66" s="27">
        <v>22.6</v>
      </c>
      <c r="F66" s="27">
        <v>92.4</v>
      </c>
      <c r="G66" s="4" t="s">
        <v>49</v>
      </c>
    </row>
    <row r="67" spans="1:7" ht="12.2" customHeight="1">
      <c r="A67" s="8" t="s">
        <v>227</v>
      </c>
      <c r="B67" s="5">
        <v>15</v>
      </c>
      <c r="C67" s="27">
        <v>1.1000000000000001</v>
      </c>
      <c r="D67" s="27">
        <v>1.5</v>
      </c>
      <c r="E67" s="27">
        <v>11.2</v>
      </c>
      <c r="F67" s="27">
        <v>62.6</v>
      </c>
      <c r="G67" s="4" t="s">
        <v>64</v>
      </c>
    </row>
    <row r="68" spans="1:7" ht="12.2" customHeight="1">
      <c r="A68" s="9" t="s">
        <v>39</v>
      </c>
      <c r="B68" s="6">
        <f>SUM(B65:B67)</f>
        <v>350</v>
      </c>
      <c r="C68" s="24">
        <f t="shared" ref="C68:F68" si="7">SUM(C65:C67)</f>
        <v>13.8</v>
      </c>
      <c r="D68" s="24">
        <f t="shared" si="7"/>
        <v>13.7</v>
      </c>
      <c r="E68" s="24">
        <f t="shared" si="7"/>
        <v>44</v>
      </c>
      <c r="F68" s="24">
        <f t="shared" si="7"/>
        <v>388</v>
      </c>
      <c r="G68" s="1"/>
    </row>
    <row r="69" spans="1:7" ht="28.35" customHeight="1">
      <c r="A69" s="182" t="s">
        <v>336</v>
      </c>
      <c r="B69" s="182"/>
      <c r="C69" s="182"/>
      <c r="D69" s="182"/>
      <c r="E69" s="182"/>
      <c r="F69" s="182"/>
      <c r="G69" s="182"/>
    </row>
    <row r="70" spans="1:7" ht="13.35" customHeight="1">
      <c r="A70" s="184" t="s">
        <v>1</v>
      </c>
      <c r="B70" s="188" t="s">
        <v>2</v>
      </c>
      <c r="C70" s="189" t="s">
        <v>3</v>
      </c>
      <c r="D70" s="189"/>
      <c r="E70" s="189"/>
      <c r="F70" s="190" t="s">
        <v>4</v>
      </c>
      <c r="G70" s="188" t="s">
        <v>7</v>
      </c>
    </row>
    <row r="71" spans="1:7" ht="26.65" customHeight="1">
      <c r="A71" s="184"/>
      <c r="B71" s="188"/>
      <c r="C71" s="24" t="s">
        <v>9</v>
      </c>
      <c r="D71" s="24" t="s">
        <v>10</v>
      </c>
      <c r="E71" s="24" t="s">
        <v>11</v>
      </c>
      <c r="F71" s="190"/>
      <c r="G71" s="188"/>
    </row>
    <row r="72" spans="1:7" ht="14.65" customHeight="1">
      <c r="A72" s="181" t="s">
        <v>51</v>
      </c>
      <c r="B72" s="181"/>
      <c r="C72" s="181"/>
      <c r="D72" s="181"/>
      <c r="E72" s="181"/>
      <c r="F72" s="181"/>
      <c r="G72" s="181"/>
    </row>
    <row r="73" spans="1:7" ht="12.2" customHeight="1">
      <c r="A73" s="8" t="s">
        <v>263</v>
      </c>
      <c r="B73" s="5">
        <v>100</v>
      </c>
      <c r="C73" s="27">
        <v>6.5</v>
      </c>
      <c r="D73" s="27">
        <v>5.0999999999999996</v>
      </c>
      <c r="E73" s="27">
        <v>17.5</v>
      </c>
      <c r="F73" s="27">
        <v>122.9</v>
      </c>
      <c r="G73" s="4" t="s">
        <v>264</v>
      </c>
    </row>
    <row r="74" spans="1:7" ht="12.2" customHeight="1">
      <c r="A74" s="8" t="s">
        <v>265</v>
      </c>
      <c r="B74" s="5">
        <v>20</v>
      </c>
      <c r="C74" s="27">
        <v>4.5999999999999996</v>
      </c>
      <c r="D74" s="27">
        <v>5.9</v>
      </c>
      <c r="E74" s="27">
        <v>0</v>
      </c>
      <c r="F74" s="27">
        <v>72.8</v>
      </c>
      <c r="G74" s="4" t="s">
        <v>228</v>
      </c>
    </row>
    <row r="75" spans="1:7" ht="12.2" customHeight="1">
      <c r="A75" s="8" t="s">
        <v>78</v>
      </c>
      <c r="B75" s="5">
        <v>200</v>
      </c>
      <c r="C75" s="27">
        <v>0</v>
      </c>
      <c r="D75" s="27">
        <v>0</v>
      </c>
      <c r="E75" s="27">
        <v>7.7</v>
      </c>
      <c r="F75" s="27">
        <v>31</v>
      </c>
      <c r="G75" s="4" t="s">
        <v>79</v>
      </c>
    </row>
    <row r="76" spans="1:7" ht="12.2" customHeight="1">
      <c r="A76" s="8" t="s">
        <v>227</v>
      </c>
      <c r="B76" s="5">
        <v>30</v>
      </c>
      <c r="C76" s="27">
        <v>2.2999999999999998</v>
      </c>
      <c r="D76" s="27">
        <v>2.9</v>
      </c>
      <c r="E76" s="27">
        <v>22.3</v>
      </c>
      <c r="F76" s="27">
        <v>125.1</v>
      </c>
      <c r="G76" s="4" t="s">
        <v>64</v>
      </c>
    </row>
    <row r="77" spans="1:7" ht="12.2" customHeight="1">
      <c r="A77" s="9" t="s">
        <v>39</v>
      </c>
      <c r="B77" s="6">
        <f>SUM(B73:B76)</f>
        <v>350</v>
      </c>
      <c r="C77" s="24">
        <f t="shared" ref="C77:F77" si="8">SUM(C73:C76)</f>
        <v>13.399999999999999</v>
      </c>
      <c r="D77" s="24">
        <f t="shared" si="8"/>
        <v>13.9</v>
      </c>
      <c r="E77" s="24">
        <f t="shared" si="8"/>
        <v>47.5</v>
      </c>
      <c r="F77" s="24">
        <f t="shared" si="8"/>
        <v>351.79999999999995</v>
      </c>
      <c r="G77" s="1"/>
    </row>
    <row r="78" spans="1:7" ht="28.35" customHeight="1">
      <c r="A78" s="182" t="s">
        <v>347</v>
      </c>
      <c r="B78" s="182"/>
      <c r="C78" s="182"/>
      <c r="D78" s="182"/>
      <c r="E78" s="182"/>
      <c r="F78" s="182"/>
      <c r="G78" s="182"/>
    </row>
    <row r="79" spans="1:7" ht="13.35" customHeight="1">
      <c r="A79" s="184" t="s">
        <v>1</v>
      </c>
      <c r="B79" s="188" t="s">
        <v>2</v>
      </c>
      <c r="C79" s="189" t="s">
        <v>3</v>
      </c>
      <c r="D79" s="189"/>
      <c r="E79" s="189"/>
      <c r="F79" s="190" t="s">
        <v>4</v>
      </c>
      <c r="G79" s="188" t="s">
        <v>7</v>
      </c>
    </row>
    <row r="80" spans="1:7" ht="26.65" customHeight="1">
      <c r="A80" s="184"/>
      <c r="B80" s="188"/>
      <c r="C80" s="24" t="s">
        <v>9</v>
      </c>
      <c r="D80" s="24" t="s">
        <v>10</v>
      </c>
      <c r="E80" s="24" t="s">
        <v>11</v>
      </c>
      <c r="F80" s="190"/>
      <c r="G80" s="188"/>
    </row>
    <row r="81" spans="1:7" ht="14.65" customHeight="1">
      <c r="A81" s="181" t="s">
        <v>51</v>
      </c>
      <c r="B81" s="181"/>
      <c r="C81" s="181"/>
      <c r="D81" s="181"/>
      <c r="E81" s="181"/>
      <c r="F81" s="181"/>
      <c r="G81" s="181"/>
    </row>
    <row r="82" spans="1:7" ht="12.2" customHeight="1">
      <c r="A82" s="8" t="s">
        <v>279</v>
      </c>
      <c r="B82" s="5">
        <v>150</v>
      </c>
      <c r="C82" s="27">
        <v>8.8000000000000007</v>
      </c>
      <c r="D82" s="27">
        <v>13.4</v>
      </c>
      <c r="E82" s="27">
        <v>24.9</v>
      </c>
      <c r="F82" s="27">
        <v>262.10000000000002</v>
      </c>
      <c r="G82" s="4" t="s">
        <v>142</v>
      </c>
    </row>
    <row r="83" spans="1:7" ht="12.2" customHeight="1">
      <c r="A83" s="8" t="s">
        <v>135</v>
      </c>
      <c r="B83" s="5">
        <v>180</v>
      </c>
      <c r="C83" s="27">
        <v>0.1</v>
      </c>
      <c r="D83" s="27">
        <v>0.1</v>
      </c>
      <c r="E83" s="27">
        <v>13.9</v>
      </c>
      <c r="F83" s="27">
        <v>58.2</v>
      </c>
      <c r="G83" s="4" t="s">
        <v>136</v>
      </c>
    </row>
    <row r="84" spans="1:7" ht="12.2" customHeight="1">
      <c r="A84" s="8" t="s">
        <v>37</v>
      </c>
      <c r="B84" s="5">
        <v>20</v>
      </c>
      <c r="C84" s="27">
        <v>1.1000000000000001</v>
      </c>
      <c r="D84" s="27">
        <v>0.2</v>
      </c>
      <c r="E84" s="27">
        <v>9.9</v>
      </c>
      <c r="F84" s="27">
        <v>46</v>
      </c>
      <c r="G84" s="4"/>
    </row>
    <row r="85" spans="1:7" ht="12.2" customHeight="1">
      <c r="A85" s="9" t="s">
        <v>39</v>
      </c>
      <c r="B85" s="6">
        <f>SUM(B82:B84)</f>
        <v>350</v>
      </c>
      <c r="C85" s="24">
        <f t="shared" ref="C85:F85" si="9">SUM(C82:C84)</f>
        <v>10</v>
      </c>
      <c r="D85" s="24">
        <f t="shared" si="9"/>
        <v>13.7</v>
      </c>
      <c r="E85" s="24">
        <f t="shared" si="9"/>
        <v>48.699999999999996</v>
      </c>
      <c r="F85" s="24">
        <f t="shared" si="9"/>
        <v>366.3</v>
      </c>
      <c r="G85" s="1"/>
    </row>
    <row r="86" spans="1:7" ht="21.6" customHeight="1">
      <c r="A86" s="11"/>
      <c r="B86" s="11"/>
      <c r="C86" s="28"/>
      <c r="D86" s="28"/>
      <c r="E86" s="28"/>
      <c r="F86" s="28"/>
      <c r="G86" s="12"/>
    </row>
    <row r="87" spans="1:7" ht="21.6" customHeight="1">
      <c r="A87" s="11"/>
      <c r="B87" s="11"/>
      <c r="C87" s="28"/>
      <c r="D87" s="28"/>
      <c r="E87" s="28"/>
      <c r="F87" s="28"/>
      <c r="G87" s="12"/>
    </row>
    <row r="88" spans="1:7" ht="14.1" customHeight="1">
      <c r="A88" s="183"/>
      <c r="B88" s="183"/>
      <c r="C88" s="183"/>
      <c r="D88" s="183"/>
      <c r="E88" s="183"/>
      <c r="F88" s="183"/>
    </row>
    <row r="89" spans="1:7" ht="13.35" customHeight="1">
      <c r="A89" s="184" t="s">
        <v>1</v>
      </c>
      <c r="B89" s="185"/>
      <c r="C89" s="176" t="s">
        <v>348</v>
      </c>
      <c r="D89" s="178" t="s">
        <v>3</v>
      </c>
      <c r="E89" s="179"/>
      <c r="F89" s="180"/>
      <c r="G89" s="186" t="s">
        <v>4</v>
      </c>
    </row>
    <row r="90" spans="1:7" ht="26.65" customHeight="1">
      <c r="A90" s="184"/>
      <c r="B90" s="185"/>
      <c r="C90" s="177"/>
      <c r="D90" s="25" t="s">
        <v>10</v>
      </c>
      <c r="E90" s="25" t="s">
        <v>11</v>
      </c>
      <c r="F90" s="25"/>
      <c r="G90" s="187"/>
    </row>
    <row r="91" spans="1:7" ht="13.5">
      <c r="A91" s="10" t="s">
        <v>283</v>
      </c>
      <c r="B91" s="13"/>
      <c r="C91" s="29">
        <f>B85+B77+B68+B60+B53+B44+B36+B27+B19+B11</f>
        <v>3770</v>
      </c>
      <c r="D91" s="29">
        <f t="shared" ref="D91:G91" si="10">C85+C77+C68+C60+C53+C44+C36+C27+C19+C11</f>
        <v>126.5</v>
      </c>
      <c r="E91" s="29">
        <f t="shared" si="10"/>
        <v>135.05000000000001</v>
      </c>
      <c r="F91" s="29">
        <f t="shared" si="10"/>
        <v>496.2</v>
      </c>
      <c r="G91" s="29">
        <f t="shared" si="10"/>
        <v>3713.8</v>
      </c>
    </row>
    <row r="92" spans="1:7" ht="13.5">
      <c r="A92" s="10" t="s">
        <v>284</v>
      </c>
      <c r="B92" s="13"/>
      <c r="C92" s="29">
        <f>C91/10</f>
        <v>377</v>
      </c>
      <c r="D92" s="29">
        <f t="shared" ref="D92:G92" si="11">D91/10</f>
        <v>12.65</v>
      </c>
      <c r="E92" s="29">
        <f t="shared" si="11"/>
        <v>13.505000000000001</v>
      </c>
      <c r="F92" s="29">
        <f t="shared" si="11"/>
        <v>49.62</v>
      </c>
      <c r="G92" s="29">
        <f t="shared" si="11"/>
        <v>371.38</v>
      </c>
    </row>
    <row r="93" spans="1:7" ht="27">
      <c r="A93" s="10" t="s">
        <v>285</v>
      </c>
      <c r="B93" s="13"/>
      <c r="C93" s="29"/>
      <c r="D93" s="29">
        <v>1</v>
      </c>
      <c r="E93" s="29">
        <v>1</v>
      </c>
      <c r="F93" s="29">
        <v>4</v>
      </c>
      <c r="G93" s="13"/>
    </row>
  </sheetData>
  <mergeCells count="78">
    <mergeCell ref="A15:G15"/>
    <mergeCell ref="A21:G21"/>
    <mergeCell ref="A13:A14"/>
    <mergeCell ref="B13:B14"/>
    <mergeCell ref="C13:E13"/>
    <mergeCell ref="F13:F14"/>
    <mergeCell ref="G13:G14"/>
    <mergeCell ref="A22:A23"/>
    <mergeCell ref="B22:B23"/>
    <mergeCell ref="C22:E22"/>
    <mergeCell ref="F22:F23"/>
    <mergeCell ref="G22:G23"/>
    <mergeCell ref="A32:G32"/>
    <mergeCell ref="A37:G37"/>
    <mergeCell ref="A30:A31"/>
    <mergeCell ref="B30:B31"/>
    <mergeCell ref="C30:E30"/>
    <mergeCell ref="F30:F31"/>
    <mergeCell ref="G30:G31"/>
    <mergeCell ref="A55:A56"/>
    <mergeCell ref="B55:B56"/>
    <mergeCell ref="C55:E55"/>
    <mergeCell ref="F55:F56"/>
    <mergeCell ref="G55:G56"/>
    <mergeCell ref="A69:G69"/>
    <mergeCell ref="A62:A63"/>
    <mergeCell ref="B62:B63"/>
    <mergeCell ref="C62:E62"/>
    <mergeCell ref="F62:F63"/>
    <mergeCell ref="G62:G63"/>
    <mergeCell ref="G79:G80"/>
    <mergeCell ref="A70:A71"/>
    <mergeCell ref="B70:B71"/>
    <mergeCell ref="C70:E70"/>
    <mergeCell ref="F70:F71"/>
    <mergeCell ref="G70:G71"/>
    <mergeCell ref="C1:G1"/>
    <mergeCell ref="A3:G3"/>
    <mergeCell ref="A4:G4"/>
    <mergeCell ref="A7:G7"/>
    <mergeCell ref="A12:G12"/>
    <mergeCell ref="A5:A6"/>
    <mergeCell ref="B5:B6"/>
    <mergeCell ref="C5:E5"/>
    <mergeCell ref="F5:F6"/>
    <mergeCell ref="G5:G6"/>
    <mergeCell ref="A45:G45"/>
    <mergeCell ref="A48:G48"/>
    <mergeCell ref="A54:G54"/>
    <mergeCell ref="A40:G40"/>
    <mergeCell ref="A24:G24"/>
    <mergeCell ref="A29:G29"/>
    <mergeCell ref="A46:A47"/>
    <mergeCell ref="B46:B47"/>
    <mergeCell ref="C46:E46"/>
    <mergeCell ref="F46:F47"/>
    <mergeCell ref="G46:G47"/>
    <mergeCell ref="A38:A39"/>
    <mergeCell ref="B38:B39"/>
    <mergeCell ref="C38:E38"/>
    <mergeCell ref="F38:F39"/>
    <mergeCell ref="G38:G39"/>
    <mergeCell ref="C89:C90"/>
    <mergeCell ref="D89:F89"/>
    <mergeCell ref="A72:G72"/>
    <mergeCell ref="A78:G78"/>
    <mergeCell ref="A57:G57"/>
    <mergeCell ref="A61:G61"/>
    <mergeCell ref="A64:G64"/>
    <mergeCell ref="A88:F88"/>
    <mergeCell ref="A89:A90"/>
    <mergeCell ref="B89:B90"/>
    <mergeCell ref="G89:G90"/>
    <mergeCell ref="A81:G81"/>
    <mergeCell ref="A79:A80"/>
    <mergeCell ref="B79:B80"/>
    <mergeCell ref="C79:E79"/>
    <mergeCell ref="F79:F80"/>
  </mergeCells>
  <pageMargins left="0.7" right="0.7" top="0.75" bottom="0.75" header="0.3" footer="0.3"/>
  <pageSetup paperSize="9" scale="8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I29"/>
  <sheetViews>
    <sheetView workbookViewId="0">
      <selection activeCell="D20" sqref="D20"/>
    </sheetView>
  </sheetViews>
  <sheetFormatPr defaultColWidth="57.6640625" defaultRowHeight="10.5"/>
  <cols>
    <col min="2" max="2" width="18.5" style="83" customWidth="1"/>
    <col min="3" max="3" width="25.5" style="95" customWidth="1"/>
    <col min="4" max="4" width="22.1640625" style="95" customWidth="1"/>
    <col min="5" max="5" width="23" style="95" customWidth="1"/>
    <col min="6" max="6" width="35.33203125" style="95" customWidth="1"/>
  </cols>
  <sheetData>
    <row r="1" spans="1:1023" ht="18.75">
      <c r="A1" s="33"/>
      <c r="B1" s="73"/>
      <c r="C1" s="203" t="s">
        <v>3</v>
      </c>
      <c r="D1" s="203"/>
      <c r="E1" s="203"/>
      <c r="F1" s="204" t="s">
        <v>4</v>
      </c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2"/>
    </row>
    <row r="2" spans="1:1023" ht="14.25">
      <c r="A2" s="36" t="s">
        <v>297</v>
      </c>
      <c r="B2" s="74"/>
      <c r="C2" s="84" t="s">
        <v>9</v>
      </c>
      <c r="D2" s="84" t="s">
        <v>10</v>
      </c>
      <c r="E2" s="84" t="s">
        <v>11</v>
      </c>
      <c r="F2" s="205"/>
      <c r="G2" s="3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2"/>
    </row>
    <row r="3" spans="1:1023" ht="14.25">
      <c r="A3" s="36" t="s">
        <v>297</v>
      </c>
      <c r="B3" s="74"/>
      <c r="C3" s="84">
        <v>90</v>
      </c>
      <c r="D3" s="84">
        <v>92</v>
      </c>
      <c r="E3" s="84">
        <v>383</v>
      </c>
      <c r="F3" s="84">
        <v>2720</v>
      </c>
      <c r="G3" s="34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2"/>
    </row>
    <row r="4" spans="1:1023" ht="12.75">
      <c r="A4" s="37" t="s">
        <v>298</v>
      </c>
      <c r="B4" s="75"/>
      <c r="C4" s="85">
        <f>C12+C20+C27</f>
        <v>65.13636363636364</v>
      </c>
      <c r="D4" s="85">
        <f t="shared" ref="D4:F4" si="0">D12+D20+D27</f>
        <v>66.504787878787866</v>
      </c>
      <c r="E4" s="85">
        <f t="shared" si="0"/>
        <v>258.23160606060605</v>
      </c>
      <c r="F4" s="85">
        <f t="shared" si="0"/>
        <v>1900.4368181818186</v>
      </c>
      <c r="G4" s="34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2"/>
    </row>
    <row r="5" spans="1:1023" ht="15.75">
      <c r="A5" s="38" t="s">
        <v>299</v>
      </c>
      <c r="B5" s="76"/>
      <c r="C5" s="86">
        <v>1</v>
      </c>
      <c r="D5" s="87">
        <v>1</v>
      </c>
      <c r="E5" s="87">
        <v>4.0427684590287951</v>
      </c>
      <c r="F5" s="87"/>
      <c r="G5" s="39"/>
      <c r="H5" s="40"/>
      <c r="I5" s="40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  <c r="JC5" s="41"/>
      <c r="JD5" s="41"/>
      <c r="JE5" s="41"/>
      <c r="JF5" s="41"/>
      <c r="JG5" s="41"/>
      <c r="JH5" s="41"/>
      <c r="JI5" s="41"/>
      <c r="JJ5" s="41"/>
      <c r="JK5" s="41"/>
      <c r="JL5" s="41"/>
      <c r="JM5" s="41"/>
      <c r="JN5" s="41"/>
      <c r="JO5" s="41"/>
      <c r="JP5" s="41"/>
      <c r="JQ5" s="41"/>
      <c r="JR5" s="41"/>
      <c r="JS5" s="41"/>
      <c r="JT5" s="41"/>
      <c r="JU5" s="41"/>
      <c r="JV5" s="41"/>
      <c r="JW5" s="41"/>
      <c r="JX5" s="41"/>
      <c r="JY5" s="41"/>
      <c r="JZ5" s="41"/>
      <c r="KA5" s="41"/>
      <c r="KB5" s="41"/>
      <c r="KC5" s="41"/>
      <c r="KD5" s="41"/>
      <c r="KE5" s="41"/>
      <c r="KF5" s="41"/>
      <c r="KG5" s="41"/>
      <c r="KH5" s="41"/>
      <c r="KI5" s="41"/>
      <c r="KJ5" s="41"/>
      <c r="KK5" s="41"/>
      <c r="KL5" s="41"/>
      <c r="KM5" s="41"/>
      <c r="KN5" s="41"/>
      <c r="KO5" s="41"/>
      <c r="KP5" s="41"/>
      <c r="KQ5" s="41"/>
      <c r="KR5" s="41"/>
      <c r="KS5" s="41"/>
      <c r="KT5" s="41"/>
      <c r="KU5" s="41"/>
      <c r="KV5" s="41"/>
      <c r="KW5" s="41"/>
      <c r="KX5" s="41"/>
      <c r="KY5" s="41"/>
      <c r="KZ5" s="41"/>
      <c r="LA5" s="41"/>
      <c r="LB5" s="41"/>
      <c r="LC5" s="41"/>
      <c r="LD5" s="41"/>
      <c r="LE5" s="41"/>
      <c r="LF5" s="41"/>
      <c r="LG5" s="41"/>
      <c r="LH5" s="41"/>
      <c r="LI5" s="41"/>
      <c r="LJ5" s="41"/>
      <c r="LK5" s="41"/>
      <c r="LL5" s="41"/>
      <c r="LM5" s="41"/>
      <c r="LN5" s="41"/>
      <c r="LO5" s="41"/>
      <c r="LP5" s="41"/>
      <c r="LQ5" s="41"/>
      <c r="LR5" s="41"/>
      <c r="LS5" s="41"/>
      <c r="LT5" s="41"/>
      <c r="LU5" s="41"/>
      <c r="LV5" s="41"/>
      <c r="LW5" s="41"/>
      <c r="LX5" s="41"/>
      <c r="LY5" s="41"/>
      <c r="LZ5" s="41"/>
      <c r="MA5" s="41"/>
      <c r="MB5" s="41"/>
      <c r="MC5" s="41"/>
      <c r="MD5" s="41"/>
      <c r="ME5" s="41"/>
      <c r="MF5" s="41"/>
      <c r="MG5" s="41"/>
      <c r="MH5" s="41"/>
      <c r="MI5" s="41"/>
      <c r="MJ5" s="41"/>
      <c r="MK5" s="41"/>
      <c r="ML5" s="41"/>
      <c r="MM5" s="41"/>
      <c r="MN5" s="41"/>
      <c r="MO5" s="41"/>
      <c r="MP5" s="41"/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41"/>
      <c r="OD5" s="41"/>
      <c r="OE5" s="41"/>
      <c r="OF5" s="41"/>
      <c r="OG5" s="41"/>
      <c r="OH5" s="41"/>
      <c r="OI5" s="41"/>
      <c r="OJ5" s="41"/>
      <c r="OK5" s="41"/>
      <c r="OL5" s="41"/>
      <c r="OM5" s="41"/>
      <c r="ON5" s="41"/>
      <c r="OO5" s="41"/>
      <c r="OP5" s="41"/>
      <c r="OQ5" s="41"/>
      <c r="OR5" s="41"/>
      <c r="OS5" s="41"/>
      <c r="OT5" s="41"/>
      <c r="OU5" s="41"/>
      <c r="OV5" s="41"/>
      <c r="OW5" s="41"/>
      <c r="OX5" s="41"/>
      <c r="OY5" s="41"/>
      <c r="OZ5" s="41"/>
      <c r="PA5" s="41"/>
      <c r="PB5" s="41"/>
      <c r="PC5" s="41"/>
      <c r="PD5" s="41"/>
      <c r="PE5" s="41"/>
      <c r="PF5" s="41"/>
      <c r="PG5" s="41"/>
      <c r="PH5" s="41"/>
      <c r="PI5" s="41"/>
      <c r="PJ5" s="41"/>
      <c r="PK5" s="41"/>
      <c r="PL5" s="41"/>
      <c r="PM5" s="41"/>
      <c r="PN5" s="41"/>
      <c r="PO5" s="41"/>
      <c r="PP5" s="41"/>
      <c r="PQ5" s="41"/>
      <c r="PR5" s="41"/>
      <c r="PS5" s="41"/>
      <c r="PT5" s="41"/>
      <c r="PU5" s="41"/>
      <c r="PV5" s="41"/>
      <c r="PW5" s="41"/>
      <c r="PX5" s="41"/>
      <c r="PY5" s="41"/>
      <c r="PZ5" s="41"/>
      <c r="QA5" s="41"/>
      <c r="QB5" s="41"/>
      <c r="QC5" s="41"/>
      <c r="QD5" s="41"/>
      <c r="QE5" s="41"/>
      <c r="QF5" s="41"/>
      <c r="QG5" s="41"/>
      <c r="QH5" s="41"/>
      <c r="QI5" s="41"/>
      <c r="QJ5" s="41"/>
      <c r="QK5" s="41"/>
      <c r="QL5" s="41"/>
      <c r="QM5" s="41"/>
      <c r="QN5" s="41"/>
      <c r="QO5" s="41"/>
      <c r="QP5" s="41"/>
      <c r="QQ5" s="41"/>
      <c r="QR5" s="41"/>
      <c r="QS5" s="41"/>
      <c r="QT5" s="41"/>
      <c r="QU5" s="41"/>
      <c r="QV5" s="41"/>
      <c r="QW5" s="41"/>
      <c r="QX5" s="41"/>
      <c r="QY5" s="41"/>
      <c r="QZ5" s="41"/>
      <c r="RA5" s="41"/>
      <c r="RB5" s="41"/>
      <c r="RC5" s="41"/>
      <c r="RD5" s="41"/>
      <c r="RE5" s="41"/>
      <c r="RF5" s="41"/>
      <c r="RG5" s="41"/>
      <c r="RH5" s="41"/>
      <c r="RI5" s="41"/>
      <c r="RJ5" s="41"/>
      <c r="RK5" s="41"/>
      <c r="RL5" s="41"/>
      <c r="RM5" s="41"/>
      <c r="RN5" s="41"/>
      <c r="RO5" s="41"/>
      <c r="RP5" s="41"/>
      <c r="RQ5" s="41"/>
      <c r="RR5" s="41"/>
      <c r="RS5" s="41"/>
      <c r="RT5" s="41"/>
      <c r="RU5" s="41"/>
      <c r="RV5" s="41"/>
      <c r="RW5" s="41"/>
      <c r="RX5" s="41"/>
      <c r="RY5" s="41"/>
      <c r="RZ5" s="41"/>
      <c r="SA5" s="41"/>
      <c r="SB5" s="41"/>
      <c r="SC5" s="41"/>
      <c r="SD5" s="41"/>
      <c r="SE5" s="41"/>
      <c r="SF5" s="41"/>
      <c r="SG5" s="41"/>
      <c r="SH5" s="41"/>
      <c r="SI5" s="41"/>
      <c r="SJ5" s="41"/>
      <c r="SK5" s="41"/>
      <c r="SL5" s="41"/>
      <c r="SM5" s="41"/>
      <c r="SN5" s="41"/>
      <c r="SO5" s="41"/>
      <c r="SP5" s="41"/>
      <c r="SQ5" s="41"/>
      <c r="SR5" s="41"/>
      <c r="SS5" s="41"/>
      <c r="ST5" s="41"/>
      <c r="SU5" s="41"/>
      <c r="SV5" s="41"/>
      <c r="SW5" s="41"/>
      <c r="SX5" s="41"/>
      <c r="SY5" s="41"/>
      <c r="SZ5" s="41"/>
      <c r="TA5" s="41"/>
      <c r="TB5" s="41"/>
      <c r="TC5" s="41"/>
      <c r="TD5" s="41"/>
      <c r="TE5" s="41"/>
      <c r="TF5" s="41"/>
      <c r="TG5" s="41"/>
      <c r="TH5" s="41"/>
      <c r="TI5" s="41"/>
      <c r="TJ5" s="41"/>
      <c r="TK5" s="41"/>
      <c r="TL5" s="41"/>
      <c r="TM5" s="41"/>
      <c r="TN5" s="41"/>
      <c r="TO5" s="41"/>
      <c r="TP5" s="41"/>
      <c r="TQ5" s="41"/>
      <c r="TR5" s="41"/>
      <c r="TS5" s="41"/>
      <c r="TT5" s="41"/>
      <c r="TU5" s="41"/>
      <c r="TV5" s="41"/>
      <c r="TW5" s="41"/>
      <c r="TX5" s="41"/>
      <c r="TY5" s="41"/>
      <c r="TZ5" s="41"/>
      <c r="UA5" s="41"/>
      <c r="UB5" s="41"/>
      <c r="UC5" s="41"/>
      <c r="UD5" s="41"/>
      <c r="UE5" s="41"/>
      <c r="UF5" s="41"/>
      <c r="UG5" s="41"/>
      <c r="UH5" s="41"/>
      <c r="UI5" s="41"/>
      <c r="UJ5" s="41"/>
      <c r="UK5" s="41"/>
      <c r="UL5" s="41"/>
      <c r="UM5" s="41"/>
      <c r="UN5" s="41"/>
      <c r="UO5" s="41"/>
      <c r="UP5" s="41"/>
      <c r="UQ5" s="41"/>
      <c r="UR5" s="41"/>
      <c r="US5" s="41"/>
      <c r="UT5" s="41"/>
      <c r="UU5" s="41"/>
      <c r="UV5" s="41"/>
      <c r="UW5" s="41"/>
      <c r="UX5" s="41"/>
      <c r="UY5" s="41"/>
      <c r="UZ5" s="41"/>
      <c r="VA5" s="41"/>
      <c r="VB5" s="41"/>
      <c r="VC5" s="41"/>
      <c r="VD5" s="41"/>
      <c r="VE5" s="41"/>
      <c r="VF5" s="41"/>
      <c r="VG5" s="41"/>
      <c r="VH5" s="41"/>
      <c r="VI5" s="41"/>
      <c r="VJ5" s="41"/>
      <c r="VK5" s="41"/>
      <c r="VL5" s="41"/>
      <c r="VM5" s="41"/>
      <c r="VN5" s="41"/>
      <c r="VO5" s="41"/>
      <c r="VP5" s="41"/>
      <c r="VQ5" s="41"/>
      <c r="VR5" s="41"/>
      <c r="VS5" s="41"/>
      <c r="VT5" s="41"/>
      <c r="VU5" s="41"/>
      <c r="VV5" s="41"/>
      <c r="VW5" s="41"/>
      <c r="VX5" s="41"/>
      <c r="VY5" s="41"/>
      <c r="VZ5" s="41"/>
      <c r="WA5" s="41"/>
      <c r="WB5" s="41"/>
      <c r="WC5" s="41"/>
      <c r="WD5" s="41"/>
      <c r="WE5" s="41"/>
      <c r="WF5" s="41"/>
      <c r="WG5" s="41"/>
      <c r="WH5" s="41"/>
      <c r="WI5" s="41"/>
      <c r="WJ5" s="41"/>
      <c r="WK5" s="41"/>
      <c r="WL5" s="41"/>
      <c r="WM5" s="41"/>
      <c r="WN5" s="41"/>
      <c r="WO5" s="41"/>
      <c r="WP5" s="41"/>
      <c r="WQ5" s="41"/>
      <c r="WR5" s="41"/>
      <c r="WS5" s="41"/>
      <c r="WT5" s="41"/>
      <c r="WU5" s="41"/>
      <c r="WV5" s="41"/>
      <c r="WW5" s="41"/>
      <c r="WX5" s="41"/>
      <c r="WY5" s="41"/>
      <c r="WZ5" s="41"/>
      <c r="XA5" s="41"/>
      <c r="XB5" s="41"/>
      <c r="XC5" s="41"/>
      <c r="XD5" s="41"/>
      <c r="XE5" s="41"/>
      <c r="XF5" s="41"/>
      <c r="XG5" s="41"/>
      <c r="XH5" s="41"/>
      <c r="XI5" s="41"/>
      <c r="XJ5" s="41"/>
      <c r="XK5" s="41"/>
      <c r="XL5" s="41"/>
      <c r="XM5" s="41"/>
      <c r="XN5" s="41"/>
      <c r="XO5" s="41"/>
      <c r="XP5" s="41"/>
      <c r="XQ5" s="41"/>
      <c r="XR5" s="41"/>
      <c r="XS5" s="41"/>
      <c r="XT5" s="41"/>
      <c r="XU5" s="41"/>
      <c r="XV5" s="41"/>
      <c r="XW5" s="41"/>
      <c r="XX5" s="41"/>
      <c r="XY5" s="41"/>
      <c r="XZ5" s="41"/>
      <c r="YA5" s="41"/>
      <c r="YB5" s="41"/>
      <c r="YC5" s="41"/>
      <c r="YD5" s="41"/>
      <c r="YE5" s="41"/>
      <c r="YF5" s="41"/>
      <c r="YG5" s="41"/>
      <c r="YH5" s="41"/>
      <c r="YI5" s="41"/>
      <c r="YJ5" s="41"/>
      <c r="YK5" s="41"/>
      <c r="YL5" s="41"/>
      <c r="YM5" s="41"/>
      <c r="YN5" s="41"/>
      <c r="YO5" s="41"/>
      <c r="YP5" s="41"/>
      <c r="YQ5" s="41"/>
      <c r="YR5" s="41"/>
      <c r="YS5" s="41"/>
      <c r="YT5" s="41"/>
      <c r="YU5" s="41"/>
      <c r="YV5" s="41"/>
      <c r="YW5" s="41"/>
      <c r="YX5" s="41"/>
      <c r="YY5" s="41"/>
      <c r="YZ5" s="41"/>
      <c r="ZA5" s="41"/>
      <c r="ZB5" s="41"/>
      <c r="ZC5" s="41"/>
      <c r="ZD5" s="41"/>
      <c r="ZE5" s="41"/>
      <c r="ZF5" s="41"/>
      <c r="ZG5" s="41"/>
      <c r="ZH5" s="41"/>
      <c r="ZI5" s="41"/>
      <c r="ZJ5" s="41"/>
      <c r="ZK5" s="41"/>
      <c r="ZL5" s="41"/>
      <c r="ZM5" s="41"/>
      <c r="ZN5" s="41"/>
      <c r="ZO5" s="41"/>
      <c r="ZP5" s="41"/>
      <c r="ZQ5" s="41"/>
      <c r="ZR5" s="41"/>
      <c r="ZS5" s="41"/>
      <c r="ZT5" s="41"/>
      <c r="ZU5" s="41"/>
      <c r="ZV5" s="41"/>
      <c r="ZW5" s="41"/>
      <c r="ZX5" s="41"/>
      <c r="ZY5" s="41"/>
      <c r="ZZ5" s="41"/>
      <c r="AAA5" s="41"/>
      <c r="AAB5" s="41"/>
      <c r="AAC5" s="41"/>
      <c r="AAD5" s="41"/>
      <c r="AAE5" s="41"/>
      <c r="AAF5" s="41"/>
      <c r="AAG5" s="41"/>
      <c r="AAH5" s="41"/>
      <c r="AAI5" s="41"/>
      <c r="AAJ5" s="41"/>
      <c r="AAK5" s="41"/>
      <c r="AAL5" s="41"/>
      <c r="AAM5" s="41"/>
      <c r="AAN5" s="41"/>
      <c r="AAO5" s="41"/>
      <c r="AAP5" s="41"/>
      <c r="AAQ5" s="41"/>
      <c r="AAR5" s="41"/>
      <c r="AAS5" s="41"/>
      <c r="AAT5" s="41"/>
      <c r="AAU5" s="41"/>
      <c r="AAV5" s="41"/>
      <c r="AAW5" s="41"/>
      <c r="AAX5" s="41"/>
      <c r="AAY5" s="41"/>
      <c r="AAZ5" s="41"/>
      <c r="ABA5" s="41"/>
      <c r="ABB5" s="41"/>
      <c r="ABC5" s="41"/>
      <c r="ABD5" s="41"/>
      <c r="ABE5" s="41"/>
      <c r="ABF5" s="41"/>
      <c r="ABG5" s="41"/>
      <c r="ABH5" s="41"/>
      <c r="ABI5" s="41"/>
      <c r="ABJ5" s="41"/>
      <c r="ABK5" s="41"/>
      <c r="ABL5" s="41"/>
      <c r="ABM5" s="41"/>
      <c r="ABN5" s="41"/>
      <c r="ABO5" s="41"/>
      <c r="ABP5" s="41"/>
      <c r="ABQ5" s="41"/>
      <c r="ABR5" s="41"/>
      <c r="ABS5" s="41"/>
      <c r="ABT5" s="41"/>
      <c r="ABU5" s="41"/>
      <c r="ABV5" s="41"/>
      <c r="ABW5" s="41"/>
      <c r="ABX5" s="41"/>
      <c r="ABY5" s="41"/>
      <c r="ABZ5" s="41"/>
      <c r="ACA5" s="41"/>
      <c r="ACB5" s="41"/>
      <c r="ACC5" s="41"/>
      <c r="ACD5" s="41"/>
      <c r="ACE5" s="41"/>
      <c r="ACF5" s="41"/>
      <c r="ACG5" s="41"/>
      <c r="ACH5" s="41"/>
      <c r="ACI5" s="41"/>
      <c r="ACJ5" s="41"/>
      <c r="ACK5" s="41"/>
      <c r="ACL5" s="41"/>
      <c r="ACM5" s="41"/>
      <c r="ACN5" s="41"/>
      <c r="ACO5" s="41"/>
      <c r="ACP5" s="41"/>
      <c r="ACQ5" s="41"/>
      <c r="ACR5" s="41"/>
      <c r="ACS5" s="41"/>
      <c r="ACT5" s="41"/>
      <c r="ACU5" s="41"/>
      <c r="ACV5" s="41"/>
      <c r="ACW5" s="41"/>
      <c r="ACX5" s="41"/>
      <c r="ACY5" s="41"/>
      <c r="ACZ5" s="41"/>
      <c r="ADA5" s="41"/>
      <c r="ADB5" s="41"/>
      <c r="ADC5" s="41"/>
      <c r="ADD5" s="41"/>
      <c r="ADE5" s="41"/>
      <c r="ADF5" s="41"/>
      <c r="ADG5" s="41"/>
      <c r="ADH5" s="41"/>
      <c r="ADI5" s="41"/>
      <c r="ADJ5" s="41"/>
      <c r="ADK5" s="41"/>
      <c r="ADL5" s="41"/>
      <c r="ADM5" s="41"/>
      <c r="ADN5" s="41"/>
      <c r="ADO5" s="41"/>
      <c r="ADP5" s="41"/>
      <c r="ADQ5" s="41"/>
      <c r="ADR5" s="41"/>
      <c r="ADS5" s="41"/>
      <c r="ADT5" s="41"/>
      <c r="ADU5" s="41"/>
      <c r="ADV5" s="41"/>
      <c r="ADW5" s="41"/>
      <c r="ADX5" s="41"/>
      <c r="ADY5" s="41"/>
      <c r="ADZ5" s="41"/>
      <c r="AEA5" s="41"/>
      <c r="AEB5" s="41"/>
      <c r="AEC5" s="41"/>
      <c r="AED5" s="41"/>
      <c r="AEE5" s="41"/>
      <c r="AEF5" s="41"/>
      <c r="AEG5" s="41"/>
      <c r="AEH5" s="41"/>
      <c r="AEI5" s="41"/>
      <c r="AEJ5" s="41"/>
      <c r="AEK5" s="41"/>
      <c r="AEL5" s="41"/>
      <c r="AEM5" s="41"/>
      <c r="AEN5" s="41"/>
      <c r="AEO5" s="41"/>
      <c r="AEP5" s="41"/>
      <c r="AEQ5" s="41"/>
      <c r="AER5" s="41"/>
      <c r="AES5" s="41"/>
      <c r="AET5" s="41"/>
      <c r="AEU5" s="41"/>
      <c r="AEV5" s="41"/>
      <c r="AEW5" s="41"/>
      <c r="AEX5" s="41"/>
      <c r="AEY5" s="41"/>
      <c r="AEZ5" s="41"/>
      <c r="AFA5" s="41"/>
      <c r="AFB5" s="41"/>
      <c r="AFC5" s="41"/>
      <c r="AFD5" s="41"/>
      <c r="AFE5" s="41"/>
      <c r="AFF5" s="41"/>
      <c r="AFG5" s="41"/>
      <c r="AFH5" s="41"/>
      <c r="AFI5" s="41"/>
      <c r="AFJ5" s="41"/>
      <c r="AFK5" s="41"/>
      <c r="AFL5" s="41"/>
      <c r="AFM5" s="41"/>
      <c r="AFN5" s="41"/>
      <c r="AFO5" s="41"/>
      <c r="AFP5" s="41"/>
      <c r="AFQ5" s="41"/>
      <c r="AFR5" s="41"/>
      <c r="AFS5" s="41"/>
      <c r="AFT5" s="41"/>
      <c r="AFU5" s="41"/>
      <c r="AFV5" s="41"/>
      <c r="AFW5" s="41"/>
      <c r="AFX5" s="41"/>
      <c r="AFY5" s="41"/>
      <c r="AFZ5" s="41"/>
      <c r="AGA5" s="41"/>
      <c r="AGB5" s="41"/>
      <c r="AGC5" s="41"/>
      <c r="AGD5" s="41"/>
      <c r="AGE5" s="41"/>
      <c r="AGF5" s="41"/>
      <c r="AGG5" s="41"/>
      <c r="AGH5" s="41"/>
      <c r="AGI5" s="41"/>
      <c r="AGJ5" s="41"/>
      <c r="AGK5" s="41"/>
      <c r="AGL5" s="41"/>
      <c r="AGM5" s="41"/>
      <c r="AGN5" s="41"/>
      <c r="AGO5" s="41"/>
      <c r="AGP5" s="41"/>
      <c r="AGQ5" s="41"/>
      <c r="AGR5" s="41"/>
      <c r="AGS5" s="41"/>
      <c r="AGT5" s="41"/>
      <c r="AGU5" s="41"/>
      <c r="AGV5" s="41"/>
      <c r="AGW5" s="41"/>
      <c r="AGX5" s="41"/>
      <c r="AGY5" s="41"/>
      <c r="AGZ5" s="41"/>
      <c r="AHA5" s="41"/>
      <c r="AHB5" s="41"/>
      <c r="AHC5" s="41"/>
      <c r="AHD5" s="41"/>
      <c r="AHE5" s="41"/>
      <c r="AHF5" s="41"/>
      <c r="AHG5" s="41"/>
      <c r="AHH5" s="41"/>
      <c r="AHI5" s="41"/>
      <c r="AHJ5" s="41"/>
      <c r="AHK5" s="41"/>
      <c r="AHL5" s="41"/>
      <c r="AHM5" s="41"/>
      <c r="AHN5" s="41"/>
      <c r="AHO5" s="41"/>
      <c r="AHP5" s="41"/>
      <c r="AHQ5" s="41"/>
      <c r="AHR5" s="41"/>
      <c r="AHS5" s="41"/>
      <c r="AHT5" s="41"/>
      <c r="AHU5" s="41"/>
      <c r="AHV5" s="41"/>
      <c r="AHW5" s="41"/>
      <c r="AHX5" s="41"/>
      <c r="AHY5" s="41"/>
      <c r="AHZ5" s="41"/>
      <c r="AIA5" s="41"/>
      <c r="AIB5" s="41"/>
      <c r="AIC5" s="41"/>
      <c r="AID5" s="41"/>
      <c r="AIE5" s="41"/>
      <c r="AIF5" s="41"/>
      <c r="AIG5" s="41"/>
      <c r="AIH5" s="41"/>
      <c r="AII5" s="41"/>
      <c r="AIJ5" s="41"/>
      <c r="AIK5" s="41"/>
      <c r="AIL5" s="41"/>
      <c r="AIM5" s="41"/>
      <c r="AIN5" s="41"/>
      <c r="AIO5" s="41"/>
      <c r="AIP5" s="41"/>
      <c r="AIQ5" s="41"/>
      <c r="AIR5" s="41"/>
      <c r="AIS5" s="41"/>
      <c r="AIT5" s="41"/>
      <c r="AIU5" s="41"/>
      <c r="AIV5" s="41"/>
      <c r="AIW5" s="41"/>
      <c r="AIX5" s="41"/>
      <c r="AIY5" s="41"/>
      <c r="AIZ5" s="41"/>
      <c r="AJA5" s="41"/>
      <c r="AJB5" s="41"/>
      <c r="AJC5" s="41"/>
      <c r="AJD5" s="41"/>
      <c r="AJE5" s="41"/>
      <c r="AJF5" s="41"/>
      <c r="AJG5" s="41"/>
      <c r="AJH5" s="41"/>
      <c r="AJI5" s="41"/>
      <c r="AJJ5" s="41"/>
      <c r="AJK5" s="41"/>
      <c r="AJL5" s="41"/>
      <c r="AJM5" s="41"/>
      <c r="AJN5" s="41"/>
      <c r="AJO5" s="41"/>
      <c r="AJP5" s="41"/>
      <c r="AJQ5" s="41"/>
      <c r="AJR5" s="41"/>
      <c r="AJS5" s="41"/>
      <c r="AJT5" s="41"/>
      <c r="AJU5" s="41"/>
      <c r="AJV5" s="41"/>
      <c r="AJW5" s="41"/>
      <c r="AJX5" s="41"/>
      <c r="AJY5" s="41"/>
      <c r="AJZ5" s="41"/>
      <c r="AKA5" s="41"/>
      <c r="AKB5" s="41"/>
      <c r="AKC5" s="41"/>
      <c r="AKD5" s="41"/>
      <c r="AKE5" s="41"/>
      <c r="AKF5" s="41"/>
      <c r="AKG5" s="41"/>
      <c r="AKH5" s="41"/>
      <c r="AKI5" s="41"/>
      <c r="AKJ5" s="41"/>
      <c r="AKK5" s="41"/>
      <c r="AKL5" s="41"/>
      <c r="AKM5" s="41"/>
      <c r="AKN5" s="41"/>
      <c r="AKO5" s="41"/>
      <c r="AKP5" s="41"/>
      <c r="AKQ5" s="41"/>
      <c r="AKR5" s="41"/>
      <c r="AKS5" s="41"/>
      <c r="AKT5" s="41"/>
      <c r="AKU5" s="41"/>
      <c r="AKV5" s="41"/>
      <c r="AKW5" s="41"/>
      <c r="AKX5" s="41"/>
      <c r="AKY5" s="41"/>
      <c r="AKZ5" s="41"/>
      <c r="ALA5" s="41"/>
      <c r="ALB5" s="41"/>
      <c r="ALC5" s="41"/>
      <c r="ALD5" s="41"/>
      <c r="ALE5" s="41"/>
      <c r="ALF5" s="41"/>
      <c r="ALG5" s="41"/>
      <c r="ALH5" s="41"/>
      <c r="ALI5" s="41"/>
      <c r="ALJ5" s="41"/>
      <c r="ALK5" s="41"/>
      <c r="ALL5" s="41"/>
      <c r="ALM5" s="41"/>
      <c r="ALN5" s="41"/>
      <c r="ALO5" s="41"/>
      <c r="ALP5" s="41"/>
      <c r="ALQ5" s="41"/>
      <c r="ALR5" s="41"/>
      <c r="ALS5" s="41"/>
      <c r="ALT5" s="41"/>
      <c r="ALU5" s="41"/>
      <c r="ALV5" s="41"/>
      <c r="ALW5" s="41"/>
      <c r="ALX5" s="41"/>
      <c r="ALY5" s="41"/>
      <c r="ALZ5" s="41"/>
      <c r="AMA5" s="41"/>
      <c r="AMB5" s="41"/>
      <c r="AMC5" s="41"/>
      <c r="AMD5" s="41"/>
      <c r="AME5" s="41"/>
      <c r="AMF5" s="41"/>
      <c r="AMG5" s="41"/>
      <c r="AMH5" s="41"/>
      <c r="AMI5" s="42"/>
    </row>
    <row r="6" spans="1:1023" ht="15.75">
      <c r="A6" s="43" t="s">
        <v>300</v>
      </c>
      <c r="B6" s="77"/>
      <c r="C6" s="88">
        <f>C4*100/C3</f>
        <v>72.373737373737384</v>
      </c>
      <c r="D6" s="88">
        <f t="shared" ref="D6:F6" si="1">D4*100/D3</f>
        <v>72.287812911725936</v>
      </c>
      <c r="E6" s="88">
        <f t="shared" si="1"/>
        <v>67.423395838278353</v>
      </c>
      <c r="F6" s="88">
        <f t="shared" si="1"/>
        <v>69.869000668449218</v>
      </c>
      <c r="G6" s="44"/>
      <c r="H6" s="45"/>
      <c r="I6" s="4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2"/>
    </row>
    <row r="7" spans="1:1023" ht="15.75">
      <c r="A7" s="46"/>
      <c r="B7" s="78"/>
      <c r="C7" s="89"/>
      <c r="D7" s="90"/>
      <c r="E7" s="90"/>
      <c r="F7" s="90"/>
      <c r="G7" s="44"/>
      <c r="H7" s="45"/>
      <c r="I7" s="4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2"/>
    </row>
    <row r="8" spans="1:1023" ht="15.75">
      <c r="A8" s="46"/>
      <c r="B8" s="78"/>
      <c r="C8" s="89"/>
      <c r="D8" s="90"/>
      <c r="E8" s="90"/>
      <c r="F8" s="90"/>
      <c r="G8" s="44"/>
      <c r="H8" s="45"/>
      <c r="I8" s="4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2"/>
    </row>
    <row r="9" spans="1:1023" ht="15">
      <c r="A9" s="194" t="s">
        <v>301</v>
      </c>
      <c r="B9" s="196" t="s">
        <v>302</v>
      </c>
      <c r="C9" s="198" t="s">
        <v>3</v>
      </c>
      <c r="D9" s="198"/>
      <c r="E9" s="198"/>
      <c r="F9" s="198" t="s">
        <v>4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  <c r="IX9" s="49"/>
      <c r="IY9" s="49"/>
      <c r="IZ9" s="49"/>
      <c r="JA9" s="49"/>
      <c r="JB9" s="49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49"/>
      <c r="OS9" s="49"/>
      <c r="OT9" s="49"/>
      <c r="OU9" s="49"/>
      <c r="OV9" s="49"/>
      <c r="OW9" s="49"/>
      <c r="OX9" s="49"/>
      <c r="OY9" s="49"/>
      <c r="OZ9" s="49"/>
      <c r="PA9" s="49"/>
      <c r="PB9" s="49"/>
      <c r="PC9" s="49"/>
      <c r="PD9" s="49"/>
      <c r="PE9" s="49"/>
      <c r="PF9" s="49"/>
      <c r="PG9" s="49"/>
      <c r="PH9" s="49"/>
      <c r="PI9" s="49"/>
      <c r="PJ9" s="49"/>
      <c r="PK9" s="49"/>
      <c r="PL9" s="49"/>
      <c r="PM9" s="49"/>
      <c r="PN9" s="49"/>
      <c r="PO9" s="49"/>
      <c r="PP9" s="49"/>
      <c r="PQ9" s="49"/>
      <c r="PR9" s="49"/>
      <c r="PS9" s="49"/>
      <c r="PT9" s="49"/>
      <c r="PU9" s="49"/>
      <c r="PV9" s="49"/>
      <c r="PW9" s="49"/>
      <c r="PX9" s="49"/>
      <c r="PY9" s="49"/>
      <c r="PZ9" s="49"/>
      <c r="QA9" s="49"/>
      <c r="QB9" s="49"/>
      <c r="QC9" s="49"/>
      <c r="QD9" s="49"/>
      <c r="QE9" s="49"/>
      <c r="QF9" s="49"/>
      <c r="QG9" s="49"/>
      <c r="QH9" s="49"/>
      <c r="QI9" s="49"/>
      <c r="QJ9" s="49"/>
      <c r="QK9" s="49"/>
      <c r="QL9" s="49"/>
      <c r="QM9" s="49"/>
      <c r="QN9" s="49"/>
      <c r="QO9" s="49"/>
      <c r="QP9" s="49"/>
      <c r="QQ9" s="49"/>
      <c r="QR9" s="49"/>
      <c r="QS9" s="49"/>
      <c r="QT9" s="49"/>
      <c r="QU9" s="49"/>
      <c r="QV9" s="49"/>
      <c r="QW9" s="49"/>
      <c r="QX9" s="49"/>
      <c r="QY9" s="49"/>
      <c r="QZ9" s="49"/>
      <c r="RA9" s="49"/>
      <c r="RB9" s="49"/>
      <c r="RC9" s="49"/>
      <c r="RD9" s="49"/>
      <c r="RE9" s="49"/>
      <c r="RF9" s="49"/>
      <c r="RG9" s="49"/>
      <c r="RH9" s="49"/>
      <c r="RI9" s="49"/>
      <c r="RJ9" s="49"/>
      <c r="RK9" s="49"/>
      <c r="RL9" s="49"/>
      <c r="RM9" s="49"/>
      <c r="RN9" s="49"/>
      <c r="RO9" s="49"/>
      <c r="RP9" s="49"/>
      <c r="RQ9" s="49"/>
      <c r="RR9" s="49"/>
      <c r="RS9" s="49"/>
      <c r="RT9" s="49"/>
      <c r="RU9" s="49"/>
      <c r="RV9" s="49"/>
      <c r="RW9" s="49"/>
      <c r="RX9" s="49"/>
      <c r="RY9" s="49"/>
      <c r="RZ9" s="49"/>
      <c r="SA9" s="49"/>
      <c r="SB9" s="49"/>
      <c r="SC9" s="49"/>
      <c r="SD9" s="49"/>
      <c r="SE9" s="49"/>
      <c r="SF9" s="49"/>
      <c r="SG9" s="49"/>
      <c r="SH9" s="49"/>
      <c r="SI9" s="49"/>
      <c r="SJ9" s="49"/>
      <c r="SK9" s="49"/>
      <c r="SL9" s="49"/>
      <c r="SM9" s="49"/>
      <c r="SN9" s="49"/>
      <c r="SO9" s="49"/>
      <c r="SP9" s="49"/>
      <c r="SQ9" s="49"/>
      <c r="SR9" s="49"/>
      <c r="SS9" s="49"/>
      <c r="ST9" s="49"/>
      <c r="SU9" s="49"/>
      <c r="SV9" s="49"/>
      <c r="SW9" s="49"/>
      <c r="SX9" s="49"/>
      <c r="SY9" s="49"/>
      <c r="SZ9" s="49"/>
      <c r="TA9" s="49"/>
      <c r="TB9" s="49"/>
      <c r="TC9" s="49"/>
      <c r="TD9" s="49"/>
      <c r="TE9" s="49"/>
      <c r="TF9" s="49"/>
      <c r="TG9" s="49"/>
      <c r="TH9" s="49"/>
      <c r="TI9" s="49"/>
      <c r="TJ9" s="49"/>
      <c r="TK9" s="49"/>
      <c r="TL9" s="49"/>
      <c r="TM9" s="49"/>
      <c r="TN9" s="49"/>
      <c r="TO9" s="49"/>
      <c r="TP9" s="49"/>
      <c r="TQ9" s="49"/>
      <c r="TR9" s="49"/>
      <c r="TS9" s="49"/>
      <c r="TT9" s="49"/>
      <c r="TU9" s="49"/>
      <c r="TV9" s="49"/>
      <c r="TW9" s="49"/>
      <c r="TX9" s="49"/>
      <c r="TY9" s="49"/>
      <c r="TZ9" s="49"/>
      <c r="UA9" s="49"/>
      <c r="UB9" s="49"/>
      <c r="UC9" s="49"/>
      <c r="UD9" s="49"/>
      <c r="UE9" s="49"/>
      <c r="UF9" s="49"/>
      <c r="UG9" s="49"/>
      <c r="UH9" s="49"/>
      <c r="UI9" s="49"/>
      <c r="UJ9" s="49"/>
      <c r="UK9" s="49"/>
      <c r="UL9" s="49"/>
      <c r="UM9" s="49"/>
      <c r="UN9" s="49"/>
      <c r="UO9" s="49"/>
      <c r="UP9" s="49"/>
      <c r="UQ9" s="49"/>
      <c r="UR9" s="49"/>
      <c r="US9" s="49"/>
      <c r="UT9" s="49"/>
      <c r="UU9" s="49"/>
      <c r="UV9" s="49"/>
      <c r="UW9" s="49"/>
      <c r="UX9" s="49"/>
      <c r="UY9" s="49"/>
      <c r="UZ9" s="49"/>
      <c r="VA9" s="49"/>
      <c r="VB9" s="49"/>
      <c r="VC9" s="49"/>
      <c r="VD9" s="49"/>
      <c r="VE9" s="49"/>
      <c r="VF9" s="49"/>
      <c r="VG9" s="49"/>
      <c r="VH9" s="49"/>
      <c r="VI9" s="49"/>
      <c r="VJ9" s="49"/>
      <c r="VK9" s="49"/>
      <c r="VL9" s="49"/>
      <c r="VM9" s="49"/>
      <c r="VN9" s="49"/>
      <c r="VO9" s="49"/>
      <c r="VP9" s="49"/>
      <c r="VQ9" s="49"/>
      <c r="VR9" s="49"/>
      <c r="VS9" s="49"/>
      <c r="VT9" s="49"/>
      <c r="VU9" s="49"/>
      <c r="VV9" s="49"/>
      <c r="VW9" s="49"/>
      <c r="VX9" s="49"/>
      <c r="VY9" s="49"/>
      <c r="VZ9" s="49"/>
      <c r="WA9" s="49"/>
      <c r="WB9" s="49"/>
      <c r="WC9" s="49"/>
      <c r="WD9" s="49"/>
      <c r="WE9" s="49"/>
      <c r="WF9" s="49"/>
      <c r="WG9" s="49"/>
      <c r="WH9" s="49"/>
      <c r="WI9" s="49"/>
      <c r="WJ9" s="49"/>
      <c r="WK9" s="49"/>
      <c r="WL9" s="49"/>
      <c r="WM9" s="49"/>
      <c r="WN9" s="49"/>
      <c r="WO9" s="49"/>
      <c r="WP9" s="49"/>
      <c r="WQ9" s="49"/>
      <c r="WR9" s="49"/>
      <c r="WS9" s="49"/>
      <c r="WT9" s="49"/>
      <c r="WU9" s="49"/>
      <c r="WV9" s="49"/>
      <c r="WW9" s="49"/>
      <c r="WX9" s="49"/>
      <c r="WY9" s="49"/>
      <c r="WZ9" s="49"/>
      <c r="XA9" s="49"/>
      <c r="XB9" s="49"/>
      <c r="XC9" s="49"/>
      <c r="XD9" s="49"/>
      <c r="XE9" s="49"/>
      <c r="XF9" s="49"/>
      <c r="XG9" s="49"/>
      <c r="XH9" s="49"/>
      <c r="XI9" s="49"/>
      <c r="XJ9" s="49"/>
      <c r="XK9" s="49"/>
      <c r="XL9" s="49"/>
      <c r="XM9" s="49"/>
      <c r="XN9" s="49"/>
      <c r="XO9" s="49"/>
      <c r="XP9" s="49"/>
      <c r="XQ9" s="49"/>
      <c r="XR9" s="49"/>
      <c r="XS9" s="49"/>
      <c r="XT9" s="49"/>
      <c r="XU9" s="49"/>
      <c r="XV9" s="49"/>
      <c r="XW9" s="49"/>
      <c r="XX9" s="49"/>
      <c r="XY9" s="49"/>
      <c r="XZ9" s="49"/>
      <c r="YA9" s="49"/>
      <c r="YB9" s="49"/>
      <c r="YC9" s="49"/>
      <c r="YD9" s="49"/>
      <c r="YE9" s="49"/>
      <c r="YF9" s="49"/>
      <c r="YG9" s="49"/>
      <c r="YH9" s="49"/>
      <c r="YI9" s="49"/>
      <c r="YJ9" s="49"/>
      <c r="YK9" s="49"/>
      <c r="YL9" s="49"/>
      <c r="YM9" s="49"/>
      <c r="YN9" s="49"/>
      <c r="YO9" s="49"/>
      <c r="YP9" s="49"/>
      <c r="YQ9" s="49"/>
      <c r="YR9" s="49"/>
      <c r="YS9" s="49"/>
      <c r="YT9" s="49"/>
      <c r="YU9" s="49"/>
      <c r="YV9" s="49"/>
      <c r="YW9" s="49"/>
      <c r="YX9" s="49"/>
      <c r="YY9" s="49"/>
      <c r="YZ9" s="49"/>
      <c r="ZA9" s="49"/>
      <c r="ZB9" s="49"/>
      <c r="ZC9" s="49"/>
      <c r="ZD9" s="49"/>
      <c r="ZE9" s="49"/>
      <c r="ZF9" s="49"/>
      <c r="ZG9" s="49"/>
      <c r="ZH9" s="49"/>
      <c r="ZI9" s="49"/>
      <c r="ZJ9" s="49"/>
      <c r="ZK9" s="49"/>
      <c r="ZL9" s="49"/>
      <c r="ZM9" s="49"/>
      <c r="ZN9" s="49"/>
      <c r="ZO9" s="49"/>
      <c r="ZP9" s="49"/>
      <c r="ZQ9" s="49"/>
      <c r="ZR9" s="49"/>
      <c r="ZS9" s="49"/>
      <c r="ZT9" s="49"/>
      <c r="ZU9" s="49"/>
      <c r="ZV9" s="49"/>
      <c r="ZW9" s="49"/>
      <c r="ZX9" s="49"/>
      <c r="ZY9" s="49"/>
      <c r="ZZ9" s="49"/>
      <c r="AAA9" s="49"/>
      <c r="AAB9" s="49"/>
      <c r="AAC9" s="49"/>
      <c r="AAD9" s="49"/>
      <c r="AAE9" s="49"/>
      <c r="AAF9" s="49"/>
      <c r="AAG9" s="49"/>
      <c r="AAH9" s="49"/>
      <c r="AAI9" s="49"/>
      <c r="AAJ9" s="49"/>
      <c r="AAK9" s="49"/>
      <c r="AAL9" s="49"/>
      <c r="AAM9" s="49"/>
      <c r="AAN9" s="49"/>
      <c r="AAO9" s="49"/>
      <c r="AAP9" s="49"/>
      <c r="AAQ9" s="49"/>
      <c r="AAR9" s="49"/>
      <c r="AAS9" s="49"/>
      <c r="AAT9" s="49"/>
      <c r="AAU9" s="49"/>
      <c r="AAV9" s="49"/>
      <c r="AAW9" s="49"/>
      <c r="AAX9" s="49"/>
      <c r="AAY9" s="49"/>
      <c r="AAZ9" s="49"/>
      <c r="ABA9" s="49"/>
      <c r="ABB9" s="49"/>
      <c r="ABC9" s="49"/>
      <c r="ABD9" s="49"/>
      <c r="ABE9" s="49"/>
      <c r="ABF9" s="49"/>
      <c r="ABG9" s="49"/>
      <c r="ABH9" s="49"/>
      <c r="ABI9" s="49"/>
      <c r="ABJ9" s="49"/>
      <c r="ABK9" s="49"/>
      <c r="ABL9" s="49"/>
      <c r="ABM9" s="49"/>
      <c r="ABN9" s="49"/>
      <c r="ABO9" s="49"/>
      <c r="ABP9" s="49"/>
      <c r="ABQ9" s="49"/>
      <c r="ABR9" s="49"/>
      <c r="ABS9" s="49"/>
      <c r="ABT9" s="49"/>
      <c r="ABU9" s="49"/>
      <c r="ABV9" s="49"/>
      <c r="ABW9" s="49"/>
      <c r="ABX9" s="49"/>
      <c r="ABY9" s="49"/>
      <c r="ABZ9" s="49"/>
      <c r="ACA9" s="49"/>
      <c r="ACB9" s="49"/>
      <c r="ACC9" s="49"/>
      <c r="ACD9" s="49"/>
      <c r="ACE9" s="49"/>
      <c r="ACF9" s="49"/>
      <c r="ACG9" s="49"/>
      <c r="ACH9" s="49"/>
      <c r="ACI9" s="49"/>
      <c r="ACJ9" s="49"/>
      <c r="ACK9" s="49"/>
      <c r="ACL9" s="49"/>
      <c r="ACM9" s="49"/>
      <c r="ACN9" s="49"/>
      <c r="ACO9" s="49"/>
      <c r="ACP9" s="49"/>
      <c r="ACQ9" s="49"/>
      <c r="ACR9" s="49"/>
      <c r="ACS9" s="49"/>
      <c r="ACT9" s="49"/>
      <c r="ACU9" s="49"/>
      <c r="ACV9" s="49"/>
      <c r="ACW9" s="49"/>
      <c r="ACX9" s="49"/>
      <c r="ACY9" s="49"/>
      <c r="ACZ9" s="49"/>
      <c r="ADA9" s="49"/>
      <c r="ADB9" s="49"/>
      <c r="ADC9" s="49"/>
      <c r="ADD9" s="49"/>
      <c r="ADE9" s="49"/>
      <c r="ADF9" s="49"/>
      <c r="ADG9" s="49"/>
      <c r="ADH9" s="49"/>
      <c r="ADI9" s="49"/>
      <c r="ADJ9" s="49"/>
      <c r="ADK9" s="49"/>
      <c r="ADL9" s="49"/>
      <c r="ADM9" s="49"/>
      <c r="ADN9" s="49"/>
      <c r="ADO9" s="49"/>
      <c r="ADP9" s="49"/>
      <c r="ADQ9" s="49"/>
      <c r="ADR9" s="49"/>
      <c r="ADS9" s="49"/>
      <c r="ADT9" s="49"/>
      <c r="ADU9" s="49"/>
      <c r="ADV9" s="49"/>
      <c r="ADW9" s="49"/>
      <c r="ADX9" s="49"/>
      <c r="ADY9" s="49"/>
      <c r="ADZ9" s="49"/>
      <c r="AEA9" s="49"/>
      <c r="AEB9" s="49"/>
      <c r="AEC9" s="49"/>
      <c r="AED9" s="49"/>
      <c r="AEE9" s="49"/>
      <c r="AEF9" s="49"/>
      <c r="AEG9" s="49"/>
      <c r="AEH9" s="49"/>
      <c r="AEI9" s="49"/>
      <c r="AEJ9" s="49"/>
      <c r="AEK9" s="49"/>
      <c r="AEL9" s="49"/>
      <c r="AEM9" s="49"/>
      <c r="AEN9" s="49"/>
      <c r="AEO9" s="49"/>
      <c r="AEP9" s="49"/>
      <c r="AEQ9" s="49"/>
      <c r="AER9" s="49"/>
      <c r="AES9" s="49"/>
      <c r="AET9" s="49"/>
      <c r="AEU9" s="49"/>
      <c r="AEV9" s="49"/>
      <c r="AEW9" s="49"/>
      <c r="AEX9" s="49"/>
      <c r="AEY9" s="49"/>
      <c r="AEZ9" s="49"/>
      <c r="AFA9" s="49"/>
      <c r="AFB9" s="49"/>
      <c r="AFC9" s="49"/>
      <c r="AFD9" s="49"/>
      <c r="AFE9" s="49"/>
      <c r="AFF9" s="49"/>
      <c r="AFG9" s="49"/>
      <c r="AFH9" s="49"/>
      <c r="AFI9" s="49"/>
      <c r="AFJ9" s="49"/>
      <c r="AFK9" s="49"/>
      <c r="AFL9" s="49"/>
      <c r="AFM9" s="49"/>
      <c r="AFN9" s="49"/>
      <c r="AFO9" s="49"/>
      <c r="AFP9" s="49"/>
      <c r="AFQ9" s="49"/>
      <c r="AFR9" s="49"/>
      <c r="AFS9" s="49"/>
      <c r="AFT9" s="49"/>
      <c r="AFU9" s="49"/>
      <c r="AFV9" s="49"/>
      <c r="AFW9" s="49"/>
      <c r="AFX9" s="49"/>
      <c r="AFY9" s="49"/>
      <c r="AFZ9" s="49"/>
      <c r="AGA9" s="49"/>
      <c r="AGB9" s="49"/>
      <c r="AGC9" s="49"/>
      <c r="AGD9" s="49"/>
      <c r="AGE9" s="49"/>
      <c r="AGF9" s="49"/>
      <c r="AGG9" s="49"/>
      <c r="AGH9" s="49"/>
      <c r="AGI9" s="49"/>
      <c r="AGJ9" s="49"/>
      <c r="AGK9" s="49"/>
      <c r="AGL9" s="49"/>
      <c r="AGM9" s="49"/>
      <c r="AGN9" s="49"/>
      <c r="AGO9" s="49"/>
      <c r="AGP9" s="49"/>
      <c r="AGQ9" s="49"/>
      <c r="AGR9" s="49"/>
      <c r="AGS9" s="49"/>
      <c r="AGT9" s="49"/>
      <c r="AGU9" s="49"/>
      <c r="AGV9" s="49"/>
      <c r="AGW9" s="49"/>
      <c r="AGX9" s="49"/>
      <c r="AGY9" s="49"/>
      <c r="AGZ9" s="49"/>
      <c r="AHA9" s="49"/>
      <c r="AHB9" s="49"/>
      <c r="AHC9" s="49"/>
      <c r="AHD9" s="49"/>
      <c r="AHE9" s="49"/>
      <c r="AHF9" s="49"/>
      <c r="AHG9" s="49"/>
      <c r="AHH9" s="49"/>
      <c r="AHI9" s="49"/>
      <c r="AHJ9" s="49"/>
      <c r="AHK9" s="49"/>
      <c r="AHL9" s="49"/>
      <c r="AHM9" s="49"/>
      <c r="AHN9" s="49"/>
      <c r="AHO9" s="49"/>
      <c r="AHP9" s="49"/>
      <c r="AHQ9" s="49"/>
      <c r="AHR9" s="49"/>
      <c r="AHS9" s="49"/>
      <c r="AHT9" s="49"/>
      <c r="AHU9" s="49"/>
      <c r="AHV9" s="49"/>
      <c r="AHW9" s="49"/>
      <c r="AHX9" s="49"/>
      <c r="AHY9" s="49"/>
      <c r="AHZ9" s="49"/>
      <c r="AIA9" s="49"/>
      <c r="AIB9" s="49"/>
      <c r="AIC9" s="49"/>
      <c r="AID9" s="49"/>
      <c r="AIE9" s="49"/>
      <c r="AIF9" s="49"/>
      <c r="AIG9" s="49"/>
      <c r="AIH9" s="49"/>
      <c r="AII9" s="49"/>
      <c r="AIJ9" s="49"/>
      <c r="AIK9" s="49"/>
      <c r="AIL9" s="49"/>
      <c r="AIM9" s="49"/>
      <c r="AIN9" s="49"/>
      <c r="AIO9" s="49"/>
      <c r="AIP9" s="49"/>
      <c r="AIQ9" s="49"/>
      <c r="AIR9" s="49"/>
      <c r="AIS9" s="49"/>
      <c r="AIT9" s="49"/>
      <c r="AIU9" s="49"/>
      <c r="AIV9" s="49"/>
      <c r="AIW9" s="49"/>
      <c r="AIX9" s="49"/>
      <c r="AIY9" s="49"/>
      <c r="AIZ9" s="49"/>
      <c r="AJA9" s="49"/>
      <c r="AJB9" s="49"/>
      <c r="AJC9" s="49"/>
      <c r="AJD9" s="49"/>
      <c r="AJE9" s="49"/>
      <c r="AJF9" s="49"/>
      <c r="AJG9" s="49"/>
      <c r="AJH9" s="49"/>
      <c r="AJI9" s="49"/>
      <c r="AJJ9" s="49"/>
      <c r="AJK9" s="49"/>
      <c r="AJL9" s="49"/>
      <c r="AJM9" s="49"/>
      <c r="AJN9" s="49"/>
      <c r="AJO9" s="49"/>
      <c r="AJP9" s="49"/>
      <c r="AJQ9" s="49"/>
      <c r="AJR9" s="49"/>
      <c r="AJS9" s="49"/>
      <c r="AJT9" s="49"/>
      <c r="AJU9" s="49"/>
      <c r="AJV9" s="49"/>
      <c r="AJW9" s="49"/>
      <c r="AJX9" s="49"/>
      <c r="AJY9" s="49"/>
      <c r="AJZ9" s="49"/>
      <c r="AKA9" s="49"/>
      <c r="AKB9" s="49"/>
      <c r="AKC9" s="49"/>
      <c r="AKD9" s="49"/>
      <c r="AKE9" s="49"/>
      <c r="AKF9" s="49"/>
      <c r="AKG9" s="49"/>
      <c r="AKH9" s="49"/>
      <c r="AKI9" s="49"/>
      <c r="AKJ9" s="49"/>
      <c r="AKK9" s="49"/>
      <c r="AKL9" s="49"/>
      <c r="AKM9" s="49"/>
      <c r="AKN9" s="49"/>
      <c r="AKO9" s="49"/>
      <c r="AKP9" s="49"/>
      <c r="AKQ9" s="49"/>
      <c r="AKR9" s="49"/>
      <c r="AKS9" s="49"/>
      <c r="AKT9" s="49"/>
      <c r="AKU9" s="49"/>
      <c r="AKV9" s="49"/>
      <c r="AKW9" s="49"/>
      <c r="AKX9" s="49"/>
      <c r="AKY9" s="49"/>
      <c r="AKZ9" s="49"/>
      <c r="ALA9" s="49"/>
      <c r="ALB9" s="49"/>
      <c r="ALC9" s="49"/>
      <c r="ALD9" s="49"/>
      <c r="ALE9" s="49"/>
      <c r="ALF9" s="49"/>
      <c r="ALG9" s="49"/>
      <c r="ALH9" s="49"/>
      <c r="ALI9" s="49"/>
      <c r="ALJ9" s="49"/>
      <c r="ALK9" s="49"/>
      <c r="ALL9" s="49"/>
      <c r="ALM9" s="49"/>
      <c r="ALN9" s="49"/>
      <c r="ALO9" s="49"/>
      <c r="ALP9" s="49"/>
      <c r="ALQ9" s="49"/>
      <c r="ALR9" s="49"/>
      <c r="ALS9" s="49"/>
      <c r="ALT9" s="49"/>
      <c r="ALU9" s="49"/>
      <c r="ALV9" s="49"/>
      <c r="ALW9" s="49"/>
      <c r="ALX9" s="49"/>
      <c r="ALY9" s="49"/>
      <c r="ALZ9" s="49"/>
      <c r="AMA9" s="49"/>
      <c r="AMB9" s="49"/>
      <c r="AMC9" s="49"/>
      <c r="AMD9" s="49"/>
      <c r="AME9" s="49"/>
      <c r="AMF9" s="49"/>
      <c r="AMG9" s="49"/>
      <c r="AMH9" s="49"/>
      <c r="AMI9" s="49"/>
    </row>
    <row r="10" spans="1:1023" ht="15">
      <c r="A10" s="195"/>
      <c r="B10" s="197"/>
      <c r="C10" s="91" t="s">
        <v>9</v>
      </c>
      <c r="D10" s="91" t="s">
        <v>10</v>
      </c>
      <c r="E10" s="91" t="s">
        <v>11</v>
      </c>
      <c r="F10" s="199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49"/>
      <c r="OD10" s="49"/>
      <c r="OE10" s="49"/>
      <c r="OF10" s="49"/>
      <c r="OG10" s="49"/>
      <c r="OH10" s="49"/>
      <c r="OI10" s="49"/>
      <c r="OJ10" s="49"/>
      <c r="OK10" s="49"/>
      <c r="OL10" s="49"/>
      <c r="OM10" s="49"/>
      <c r="ON10" s="49"/>
      <c r="OO10" s="49"/>
      <c r="OP10" s="49"/>
      <c r="OQ10" s="49"/>
      <c r="OR10" s="49"/>
      <c r="OS10" s="49"/>
      <c r="OT10" s="49"/>
      <c r="OU10" s="49"/>
      <c r="OV10" s="49"/>
      <c r="OW10" s="49"/>
      <c r="OX10" s="49"/>
      <c r="OY10" s="49"/>
      <c r="OZ10" s="49"/>
      <c r="PA10" s="49"/>
      <c r="PB10" s="49"/>
      <c r="PC10" s="49"/>
      <c r="PD10" s="49"/>
      <c r="PE10" s="49"/>
      <c r="PF10" s="49"/>
      <c r="PG10" s="49"/>
      <c r="PH10" s="49"/>
      <c r="PI10" s="49"/>
      <c r="PJ10" s="49"/>
      <c r="PK10" s="49"/>
      <c r="PL10" s="49"/>
      <c r="PM10" s="49"/>
      <c r="PN10" s="49"/>
      <c r="PO10" s="49"/>
      <c r="PP10" s="49"/>
      <c r="PQ10" s="49"/>
      <c r="PR10" s="49"/>
      <c r="PS10" s="49"/>
      <c r="PT10" s="49"/>
      <c r="PU10" s="49"/>
      <c r="PV10" s="49"/>
      <c r="PW10" s="49"/>
      <c r="PX10" s="49"/>
      <c r="PY10" s="49"/>
      <c r="PZ10" s="49"/>
      <c r="QA10" s="49"/>
      <c r="QB10" s="49"/>
      <c r="QC10" s="49"/>
      <c r="QD10" s="49"/>
      <c r="QE10" s="49"/>
      <c r="QF10" s="49"/>
      <c r="QG10" s="49"/>
      <c r="QH10" s="49"/>
      <c r="QI10" s="49"/>
      <c r="QJ10" s="49"/>
      <c r="QK10" s="49"/>
      <c r="QL10" s="49"/>
      <c r="QM10" s="49"/>
      <c r="QN10" s="49"/>
      <c r="QO10" s="49"/>
      <c r="QP10" s="49"/>
      <c r="QQ10" s="49"/>
      <c r="QR10" s="49"/>
      <c r="QS10" s="49"/>
      <c r="QT10" s="49"/>
      <c r="QU10" s="49"/>
      <c r="QV10" s="49"/>
      <c r="QW10" s="49"/>
      <c r="QX10" s="49"/>
      <c r="QY10" s="49"/>
      <c r="QZ10" s="49"/>
      <c r="RA10" s="49"/>
      <c r="RB10" s="49"/>
      <c r="RC10" s="49"/>
      <c r="RD10" s="49"/>
      <c r="RE10" s="49"/>
      <c r="RF10" s="49"/>
      <c r="RG10" s="49"/>
      <c r="RH10" s="49"/>
      <c r="RI10" s="49"/>
      <c r="RJ10" s="49"/>
      <c r="RK10" s="49"/>
      <c r="RL10" s="49"/>
      <c r="RM10" s="49"/>
      <c r="RN10" s="49"/>
      <c r="RO10" s="49"/>
      <c r="RP10" s="49"/>
      <c r="RQ10" s="49"/>
      <c r="RR10" s="49"/>
      <c r="RS10" s="49"/>
      <c r="RT10" s="49"/>
      <c r="RU10" s="49"/>
      <c r="RV10" s="49"/>
      <c r="RW10" s="49"/>
      <c r="RX10" s="49"/>
      <c r="RY10" s="49"/>
      <c r="RZ10" s="49"/>
      <c r="SA10" s="49"/>
      <c r="SB10" s="49"/>
      <c r="SC10" s="49"/>
      <c r="SD10" s="49"/>
      <c r="SE10" s="49"/>
      <c r="SF10" s="49"/>
      <c r="SG10" s="49"/>
      <c r="SH10" s="49"/>
      <c r="SI10" s="49"/>
      <c r="SJ10" s="49"/>
      <c r="SK10" s="49"/>
      <c r="SL10" s="49"/>
      <c r="SM10" s="49"/>
      <c r="SN10" s="49"/>
      <c r="SO10" s="49"/>
      <c r="SP10" s="49"/>
      <c r="SQ10" s="49"/>
      <c r="SR10" s="49"/>
      <c r="SS10" s="49"/>
      <c r="ST10" s="49"/>
      <c r="SU10" s="49"/>
      <c r="SV10" s="49"/>
      <c r="SW10" s="49"/>
      <c r="SX10" s="49"/>
      <c r="SY10" s="49"/>
      <c r="SZ10" s="49"/>
      <c r="TA10" s="49"/>
      <c r="TB10" s="49"/>
      <c r="TC10" s="49"/>
      <c r="TD10" s="49"/>
      <c r="TE10" s="49"/>
      <c r="TF10" s="49"/>
      <c r="TG10" s="49"/>
      <c r="TH10" s="49"/>
      <c r="TI10" s="49"/>
      <c r="TJ10" s="49"/>
      <c r="TK10" s="49"/>
      <c r="TL10" s="49"/>
      <c r="TM10" s="49"/>
      <c r="TN10" s="49"/>
      <c r="TO10" s="49"/>
      <c r="TP10" s="49"/>
      <c r="TQ10" s="49"/>
      <c r="TR10" s="49"/>
      <c r="TS10" s="49"/>
      <c r="TT10" s="49"/>
      <c r="TU10" s="49"/>
      <c r="TV10" s="49"/>
      <c r="TW10" s="49"/>
      <c r="TX10" s="49"/>
      <c r="TY10" s="49"/>
      <c r="TZ10" s="49"/>
      <c r="UA10" s="49"/>
      <c r="UB10" s="49"/>
      <c r="UC10" s="49"/>
      <c r="UD10" s="49"/>
      <c r="UE10" s="49"/>
      <c r="UF10" s="49"/>
      <c r="UG10" s="49"/>
      <c r="UH10" s="49"/>
      <c r="UI10" s="49"/>
      <c r="UJ10" s="49"/>
      <c r="UK10" s="49"/>
      <c r="UL10" s="49"/>
      <c r="UM10" s="49"/>
      <c r="UN10" s="49"/>
      <c r="UO10" s="49"/>
      <c r="UP10" s="49"/>
      <c r="UQ10" s="49"/>
      <c r="UR10" s="49"/>
      <c r="US10" s="49"/>
      <c r="UT10" s="49"/>
      <c r="UU10" s="49"/>
      <c r="UV10" s="49"/>
      <c r="UW10" s="49"/>
      <c r="UX10" s="49"/>
      <c r="UY10" s="49"/>
      <c r="UZ10" s="49"/>
      <c r="VA10" s="49"/>
      <c r="VB10" s="49"/>
      <c r="VC10" s="49"/>
      <c r="VD10" s="49"/>
      <c r="VE10" s="49"/>
      <c r="VF10" s="49"/>
      <c r="VG10" s="49"/>
      <c r="VH10" s="49"/>
      <c r="VI10" s="49"/>
      <c r="VJ10" s="49"/>
      <c r="VK10" s="49"/>
      <c r="VL10" s="49"/>
      <c r="VM10" s="49"/>
      <c r="VN10" s="49"/>
      <c r="VO10" s="49"/>
      <c r="VP10" s="49"/>
      <c r="VQ10" s="49"/>
      <c r="VR10" s="49"/>
      <c r="VS10" s="49"/>
      <c r="VT10" s="49"/>
      <c r="VU10" s="49"/>
      <c r="VV10" s="49"/>
      <c r="VW10" s="49"/>
      <c r="VX10" s="49"/>
      <c r="VY10" s="49"/>
      <c r="VZ10" s="49"/>
      <c r="WA10" s="49"/>
      <c r="WB10" s="49"/>
      <c r="WC10" s="49"/>
      <c r="WD10" s="49"/>
      <c r="WE10" s="49"/>
      <c r="WF10" s="49"/>
      <c r="WG10" s="49"/>
      <c r="WH10" s="49"/>
      <c r="WI10" s="49"/>
      <c r="WJ10" s="49"/>
      <c r="WK10" s="49"/>
      <c r="WL10" s="49"/>
      <c r="WM10" s="49"/>
      <c r="WN10" s="49"/>
      <c r="WO10" s="49"/>
      <c r="WP10" s="49"/>
      <c r="WQ10" s="49"/>
      <c r="WR10" s="49"/>
      <c r="WS10" s="49"/>
      <c r="WT10" s="49"/>
      <c r="WU10" s="49"/>
      <c r="WV10" s="49"/>
      <c r="WW10" s="49"/>
      <c r="WX10" s="49"/>
      <c r="WY10" s="49"/>
      <c r="WZ10" s="49"/>
      <c r="XA10" s="49"/>
      <c r="XB10" s="49"/>
      <c r="XC10" s="49"/>
      <c r="XD10" s="49"/>
      <c r="XE10" s="49"/>
      <c r="XF10" s="49"/>
      <c r="XG10" s="49"/>
      <c r="XH10" s="49"/>
      <c r="XI10" s="49"/>
      <c r="XJ10" s="49"/>
      <c r="XK10" s="49"/>
      <c r="XL10" s="49"/>
      <c r="XM10" s="49"/>
      <c r="XN10" s="49"/>
      <c r="XO10" s="49"/>
      <c r="XP10" s="49"/>
      <c r="XQ10" s="49"/>
      <c r="XR10" s="49"/>
      <c r="XS10" s="49"/>
      <c r="XT10" s="49"/>
      <c r="XU10" s="49"/>
      <c r="XV10" s="49"/>
      <c r="XW10" s="49"/>
      <c r="XX10" s="49"/>
      <c r="XY10" s="49"/>
      <c r="XZ10" s="49"/>
      <c r="YA10" s="49"/>
      <c r="YB10" s="49"/>
      <c r="YC10" s="49"/>
      <c r="YD10" s="49"/>
      <c r="YE10" s="49"/>
      <c r="YF10" s="49"/>
      <c r="YG10" s="49"/>
      <c r="YH10" s="49"/>
      <c r="YI10" s="49"/>
      <c r="YJ10" s="49"/>
      <c r="YK10" s="49"/>
      <c r="YL10" s="49"/>
      <c r="YM10" s="49"/>
      <c r="YN10" s="49"/>
      <c r="YO10" s="49"/>
      <c r="YP10" s="49"/>
      <c r="YQ10" s="49"/>
      <c r="YR10" s="49"/>
      <c r="YS10" s="49"/>
      <c r="YT10" s="49"/>
      <c r="YU10" s="49"/>
      <c r="YV10" s="49"/>
      <c r="YW10" s="49"/>
      <c r="YX10" s="49"/>
      <c r="YY10" s="49"/>
      <c r="YZ10" s="49"/>
      <c r="ZA10" s="49"/>
      <c r="ZB10" s="49"/>
      <c r="ZC10" s="49"/>
      <c r="ZD10" s="49"/>
      <c r="ZE10" s="49"/>
      <c r="ZF10" s="49"/>
      <c r="ZG10" s="49"/>
      <c r="ZH10" s="49"/>
      <c r="ZI10" s="49"/>
      <c r="ZJ10" s="49"/>
      <c r="ZK10" s="49"/>
      <c r="ZL10" s="49"/>
      <c r="ZM10" s="49"/>
      <c r="ZN10" s="49"/>
      <c r="ZO10" s="49"/>
      <c r="ZP10" s="49"/>
      <c r="ZQ10" s="49"/>
      <c r="ZR10" s="49"/>
      <c r="ZS10" s="49"/>
      <c r="ZT10" s="49"/>
      <c r="ZU10" s="49"/>
      <c r="ZV10" s="49"/>
      <c r="ZW10" s="49"/>
      <c r="ZX10" s="49"/>
      <c r="ZY10" s="49"/>
      <c r="ZZ10" s="49"/>
      <c r="AAA10" s="49"/>
      <c r="AAB10" s="49"/>
      <c r="AAC10" s="49"/>
      <c r="AAD10" s="49"/>
      <c r="AAE10" s="49"/>
      <c r="AAF10" s="49"/>
      <c r="AAG10" s="49"/>
      <c r="AAH10" s="49"/>
      <c r="AAI10" s="49"/>
      <c r="AAJ10" s="49"/>
      <c r="AAK10" s="49"/>
      <c r="AAL10" s="49"/>
      <c r="AAM10" s="49"/>
      <c r="AAN10" s="49"/>
      <c r="AAO10" s="49"/>
      <c r="AAP10" s="49"/>
      <c r="AAQ10" s="49"/>
      <c r="AAR10" s="49"/>
      <c r="AAS10" s="49"/>
      <c r="AAT10" s="49"/>
      <c r="AAU10" s="49"/>
      <c r="AAV10" s="49"/>
      <c r="AAW10" s="49"/>
      <c r="AAX10" s="49"/>
      <c r="AAY10" s="49"/>
      <c r="AAZ10" s="49"/>
      <c r="ABA10" s="49"/>
      <c r="ABB10" s="49"/>
      <c r="ABC10" s="49"/>
      <c r="ABD10" s="49"/>
      <c r="ABE10" s="49"/>
      <c r="ABF10" s="49"/>
      <c r="ABG10" s="49"/>
      <c r="ABH10" s="49"/>
      <c r="ABI10" s="49"/>
      <c r="ABJ10" s="49"/>
      <c r="ABK10" s="49"/>
      <c r="ABL10" s="49"/>
      <c r="ABM10" s="49"/>
      <c r="ABN10" s="49"/>
      <c r="ABO10" s="49"/>
      <c r="ABP10" s="49"/>
      <c r="ABQ10" s="49"/>
      <c r="ABR10" s="49"/>
      <c r="ABS10" s="49"/>
      <c r="ABT10" s="49"/>
      <c r="ABU10" s="49"/>
      <c r="ABV10" s="49"/>
      <c r="ABW10" s="49"/>
      <c r="ABX10" s="49"/>
      <c r="ABY10" s="49"/>
      <c r="ABZ10" s="49"/>
      <c r="ACA10" s="49"/>
      <c r="ACB10" s="49"/>
      <c r="ACC10" s="49"/>
      <c r="ACD10" s="49"/>
      <c r="ACE10" s="49"/>
      <c r="ACF10" s="49"/>
      <c r="ACG10" s="49"/>
      <c r="ACH10" s="49"/>
      <c r="ACI10" s="49"/>
      <c r="ACJ10" s="49"/>
      <c r="ACK10" s="49"/>
      <c r="ACL10" s="49"/>
      <c r="ACM10" s="49"/>
      <c r="ACN10" s="49"/>
      <c r="ACO10" s="49"/>
      <c r="ACP10" s="49"/>
      <c r="ACQ10" s="49"/>
      <c r="ACR10" s="49"/>
      <c r="ACS10" s="49"/>
      <c r="ACT10" s="49"/>
      <c r="ACU10" s="49"/>
      <c r="ACV10" s="49"/>
      <c r="ACW10" s="49"/>
      <c r="ACX10" s="49"/>
      <c r="ACY10" s="49"/>
      <c r="ACZ10" s="49"/>
      <c r="ADA10" s="49"/>
      <c r="ADB10" s="49"/>
      <c r="ADC10" s="49"/>
      <c r="ADD10" s="49"/>
      <c r="ADE10" s="49"/>
      <c r="ADF10" s="49"/>
      <c r="ADG10" s="49"/>
      <c r="ADH10" s="49"/>
      <c r="ADI10" s="49"/>
      <c r="ADJ10" s="49"/>
      <c r="ADK10" s="49"/>
      <c r="ADL10" s="49"/>
      <c r="ADM10" s="49"/>
      <c r="ADN10" s="49"/>
      <c r="ADO10" s="49"/>
      <c r="ADP10" s="49"/>
      <c r="ADQ10" s="49"/>
      <c r="ADR10" s="49"/>
      <c r="ADS10" s="49"/>
      <c r="ADT10" s="49"/>
      <c r="ADU10" s="49"/>
      <c r="ADV10" s="49"/>
      <c r="ADW10" s="49"/>
      <c r="ADX10" s="49"/>
      <c r="ADY10" s="49"/>
      <c r="ADZ10" s="49"/>
      <c r="AEA10" s="49"/>
      <c r="AEB10" s="49"/>
      <c r="AEC10" s="49"/>
      <c r="AED10" s="49"/>
      <c r="AEE10" s="49"/>
      <c r="AEF10" s="49"/>
      <c r="AEG10" s="49"/>
      <c r="AEH10" s="49"/>
      <c r="AEI10" s="49"/>
      <c r="AEJ10" s="49"/>
      <c r="AEK10" s="49"/>
      <c r="AEL10" s="49"/>
      <c r="AEM10" s="49"/>
      <c r="AEN10" s="49"/>
      <c r="AEO10" s="49"/>
      <c r="AEP10" s="49"/>
      <c r="AEQ10" s="49"/>
      <c r="AER10" s="49"/>
      <c r="AES10" s="49"/>
      <c r="AET10" s="49"/>
      <c r="AEU10" s="49"/>
      <c r="AEV10" s="49"/>
      <c r="AEW10" s="49"/>
      <c r="AEX10" s="49"/>
      <c r="AEY10" s="49"/>
      <c r="AEZ10" s="49"/>
      <c r="AFA10" s="49"/>
      <c r="AFB10" s="49"/>
      <c r="AFC10" s="49"/>
      <c r="AFD10" s="49"/>
      <c r="AFE10" s="49"/>
      <c r="AFF10" s="49"/>
      <c r="AFG10" s="49"/>
      <c r="AFH10" s="49"/>
      <c r="AFI10" s="49"/>
      <c r="AFJ10" s="49"/>
      <c r="AFK10" s="49"/>
      <c r="AFL10" s="49"/>
      <c r="AFM10" s="49"/>
      <c r="AFN10" s="49"/>
      <c r="AFO10" s="49"/>
      <c r="AFP10" s="49"/>
      <c r="AFQ10" s="49"/>
      <c r="AFR10" s="49"/>
      <c r="AFS10" s="49"/>
      <c r="AFT10" s="49"/>
      <c r="AFU10" s="49"/>
      <c r="AFV10" s="49"/>
      <c r="AFW10" s="49"/>
      <c r="AFX10" s="49"/>
      <c r="AFY10" s="49"/>
      <c r="AFZ10" s="49"/>
      <c r="AGA10" s="49"/>
      <c r="AGB10" s="49"/>
      <c r="AGC10" s="49"/>
      <c r="AGD10" s="49"/>
      <c r="AGE10" s="49"/>
      <c r="AGF10" s="49"/>
      <c r="AGG10" s="49"/>
      <c r="AGH10" s="49"/>
      <c r="AGI10" s="49"/>
      <c r="AGJ10" s="49"/>
      <c r="AGK10" s="49"/>
      <c r="AGL10" s="49"/>
      <c r="AGM10" s="49"/>
      <c r="AGN10" s="49"/>
      <c r="AGO10" s="49"/>
      <c r="AGP10" s="49"/>
      <c r="AGQ10" s="49"/>
      <c r="AGR10" s="49"/>
      <c r="AGS10" s="49"/>
      <c r="AGT10" s="49"/>
      <c r="AGU10" s="49"/>
      <c r="AGV10" s="49"/>
      <c r="AGW10" s="49"/>
      <c r="AGX10" s="49"/>
      <c r="AGY10" s="49"/>
      <c r="AGZ10" s="49"/>
      <c r="AHA10" s="49"/>
      <c r="AHB10" s="49"/>
      <c r="AHC10" s="49"/>
      <c r="AHD10" s="49"/>
      <c r="AHE10" s="49"/>
      <c r="AHF10" s="49"/>
      <c r="AHG10" s="49"/>
      <c r="AHH10" s="49"/>
      <c r="AHI10" s="49"/>
      <c r="AHJ10" s="49"/>
      <c r="AHK10" s="49"/>
      <c r="AHL10" s="49"/>
      <c r="AHM10" s="49"/>
      <c r="AHN10" s="49"/>
      <c r="AHO10" s="49"/>
      <c r="AHP10" s="49"/>
      <c r="AHQ10" s="49"/>
      <c r="AHR10" s="49"/>
      <c r="AHS10" s="49"/>
      <c r="AHT10" s="49"/>
      <c r="AHU10" s="49"/>
      <c r="AHV10" s="49"/>
      <c r="AHW10" s="49"/>
      <c r="AHX10" s="49"/>
      <c r="AHY10" s="49"/>
      <c r="AHZ10" s="49"/>
      <c r="AIA10" s="49"/>
      <c r="AIB10" s="49"/>
      <c r="AIC10" s="49"/>
      <c r="AID10" s="49"/>
      <c r="AIE10" s="49"/>
      <c r="AIF10" s="49"/>
      <c r="AIG10" s="49"/>
      <c r="AIH10" s="49"/>
      <c r="AII10" s="49"/>
      <c r="AIJ10" s="49"/>
      <c r="AIK10" s="49"/>
      <c r="AIL10" s="49"/>
      <c r="AIM10" s="49"/>
      <c r="AIN10" s="49"/>
      <c r="AIO10" s="49"/>
      <c r="AIP10" s="49"/>
      <c r="AIQ10" s="49"/>
      <c r="AIR10" s="49"/>
      <c r="AIS10" s="49"/>
      <c r="AIT10" s="49"/>
      <c r="AIU10" s="49"/>
      <c r="AIV10" s="49"/>
      <c r="AIW10" s="49"/>
      <c r="AIX10" s="49"/>
      <c r="AIY10" s="49"/>
      <c r="AIZ10" s="49"/>
      <c r="AJA10" s="49"/>
      <c r="AJB10" s="49"/>
      <c r="AJC10" s="49"/>
      <c r="AJD10" s="49"/>
      <c r="AJE10" s="49"/>
      <c r="AJF10" s="49"/>
      <c r="AJG10" s="49"/>
      <c r="AJH10" s="49"/>
      <c r="AJI10" s="49"/>
      <c r="AJJ10" s="49"/>
      <c r="AJK10" s="49"/>
      <c r="AJL10" s="49"/>
      <c r="AJM10" s="49"/>
      <c r="AJN10" s="49"/>
      <c r="AJO10" s="49"/>
      <c r="AJP10" s="49"/>
      <c r="AJQ10" s="49"/>
      <c r="AJR10" s="49"/>
      <c r="AJS10" s="49"/>
      <c r="AJT10" s="49"/>
      <c r="AJU10" s="49"/>
      <c r="AJV10" s="49"/>
      <c r="AJW10" s="49"/>
      <c r="AJX10" s="49"/>
      <c r="AJY10" s="49"/>
      <c r="AJZ10" s="49"/>
      <c r="AKA10" s="49"/>
      <c r="AKB10" s="49"/>
      <c r="AKC10" s="49"/>
      <c r="AKD10" s="49"/>
      <c r="AKE10" s="49"/>
      <c r="AKF10" s="49"/>
      <c r="AKG10" s="49"/>
      <c r="AKH10" s="49"/>
      <c r="AKI10" s="49"/>
      <c r="AKJ10" s="49"/>
      <c r="AKK10" s="49"/>
      <c r="AKL10" s="49"/>
      <c r="AKM10" s="49"/>
      <c r="AKN10" s="49"/>
      <c r="AKO10" s="49"/>
      <c r="AKP10" s="49"/>
      <c r="AKQ10" s="49"/>
      <c r="AKR10" s="49"/>
      <c r="AKS10" s="49"/>
      <c r="AKT10" s="49"/>
      <c r="AKU10" s="49"/>
      <c r="AKV10" s="49"/>
      <c r="AKW10" s="49"/>
      <c r="AKX10" s="49"/>
      <c r="AKY10" s="49"/>
      <c r="AKZ10" s="49"/>
      <c r="ALA10" s="49"/>
      <c r="ALB10" s="49"/>
      <c r="ALC10" s="49"/>
      <c r="ALD10" s="49"/>
      <c r="ALE10" s="49"/>
      <c r="ALF10" s="49"/>
      <c r="ALG10" s="49"/>
      <c r="ALH10" s="49"/>
      <c r="ALI10" s="49"/>
      <c r="ALJ10" s="49"/>
      <c r="ALK10" s="49"/>
      <c r="ALL10" s="49"/>
      <c r="ALM10" s="49"/>
      <c r="ALN10" s="49"/>
      <c r="ALO10" s="49"/>
      <c r="ALP10" s="49"/>
      <c r="ALQ10" s="49"/>
      <c r="ALR10" s="49"/>
      <c r="ALS10" s="49"/>
      <c r="ALT10" s="49"/>
      <c r="ALU10" s="49"/>
      <c r="ALV10" s="49"/>
      <c r="ALW10" s="49"/>
      <c r="ALX10" s="49"/>
      <c r="ALY10" s="49"/>
      <c r="ALZ10" s="49"/>
      <c r="AMA10" s="49"/>
      <c r="AMB10" s="49"/>
      <c r="AMC10" s="49"/>
      <c r="AMD10" s="49"/>
      <c r="AME10" s="49"/>
      <c r="AMF10" s="49"/>
      <c r="AMG10" s="49"/>
      <c r="AMH10" s="49"/>
      <c r="AMI10" s="49"/>
    </row>
    <row r="11" spans="1:1023" ht="15">
      <c r="A11" s="50" t="s">
        <v>283</v>
      </c>
      <c r="B11" s="79">
        <f>ЗАВТРАКИ!C114</f>
        <v>6015</v>
      </c>
      <c r="C11" s="92">
        <f>ЗАВТРАКИ!D114</f>
        <v>217.39393939393941</v>
      </c>
      <c r="D11" s="92">
        <f>ЗАВТРАКИ!E114</f>
        <v>217.18121212121213</v>
      </c>
      <c r="E11" s="92">
        <f>ЗАВТРАКИ!F114</f>
        <v>855.90606060606058</v>
      </c>
      <c r="F11" s="92">
        <f>ЗАВТРАКИ!G114</f>
        <v>6387.4681818181825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52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  <c r="JA11" s="53"/>
      <c r="JB11" s="53"/>
      <c r="JC11" s="53"/>
      <c r="JD11" s="53"/>
      <c r="JE11" s="53"/>
      <c r="JF11" s="53"/>
      <c r="JG11" s="53"/>
      <c r="JH11" s="53"/>
      <c r="JI11" s="53"/>
      <c r="JJ11" s="53"/>
      <c r="JK11" s="53"/>
      <c r="JL11" s="53"/>
      <c r="JM11" s="53"/>
      <c r="JN11" s="53"/>
      <c r="JO11" s="53"/>
      <c r="JP11" s="53"/>
      <c r="JQ11" s="53"/>
      <c r="JR11" s="53"/>
      <c r="JS11" s="53"/>
      <c r="JT11" s="53"/>
      <c r="JU11" s="53"/>
      <c r="JV11" s="53"/>
      <c r="JW11" s="53"/>
      <c r="JX11" s="53"/>
      <c r="JY11" s="53"/>
      <c r="JZ11" s="53"/>
      <c r="KA11" s="53"/>
      <c r="KB11" s="53"/>
      <c r="KC11" s="53"/>
      <c r="KD11" s="53"/>
      <c r="KE11" s="53"/>
      <c r="KF11" s="53"/>
      <c r="KG11" s="53"/>
      <c r="KH11" s="53"/>
      <c r="KI11" s="53"/>
      <c r="KJ11" s="53"/>
      <c r="KK11" s="53"/>
      <c r="KL11" s="53"/>
      <c r="KM11" s="53"/>
      <c r="KN11" s="53"/>
      <c r="KO11" s="53"/>
      <c r="KP11" s="53"/>
      <c r="KQ11" s="53"/>
      <c r="KR11" s="53"/>
      <c r="KS11" s="53"/>
      <c r="KT11" s="53"/>
      <c r="KU11" s="53"/>
      <c r="KV11" s="53"/>
      <c r="KW11" s="53"/>
      <c r="KX11" s="53"/>
      <c r="KY11" s="53"/>
      <c r="KZ11" s="53"/>
      <c r="LA11" s="53"/>
      <c r="LB11" s="53"/>
      <c r="LC11" s="53"/>
      <c r="LD11" s="53"/>
      <c r="LE11" s="53"/>
      <c r="LF11" s="53"/>
      <c r="LG11" s="53"/>
      <c r="LH11" s="53"/>
      <c r="LI11" s="53"/>
      <c r="LJ11" s="53"/>
      <c r="LK11" s="53"/>
      <c r="LL11" s="53"/>
      <c r="LM11" s="53"/>
      <c r="LN11" s="53"/>
      <c r="LO11" s="53"/>
      <c r="LP11" s="53"/>
      <c r="LQ11" s="53"/>
      <c r="LR11" s="53"/>
      <c r="LS11" s="53"/>
      <c r="LT11" s="53"/>
      <c r="LU11" s="53"/>
      <c r="LV11" s="53"/>
      <c r="LW11" s="53"/>
      <c r="LX11" s="53"/>
      <c r="LY11" s="53"/>
      <c r="LZ11" s="53"/>
      <c r="MA11" s="53"/>
      <c r="MB11" s="53"/>
      <c r="MC11" s="53"/>
      <c r="MD11" s="53"/>
      <c r="ME11" s="53"/>
      <c r="MF11" s="53"/>
      <c r="MG11" s="53"/>
      <c r="MH11" s="53"/>
      <c r="MI11" s="53"/>
      <c r="MJ11" s="53"/>
      <c r="MK11" s="53"/>
      <c r="ML11" s="53"/>
      <c r="MM11" s="53"/>
      <c r="MN11" s="53"/>
      <c r="MO11" s="53"/>
      <c r="MP11" s="53"/>
      <c r="MQ11" s="53"/>
      <c r="MR11" s="53"/>
      <c r="MS11" s="53"/>
      <c r="MT11" s="53"/>
      <c r="MU11" s="53"/>
      <c r="MV11" s="53"/>
      <c r="MW11" s="53"/>
      <c r="MX11" s="53"/>
      <c r="MY11" s="53"/>
      <c r="MZ11" s="53"/>
      <c r="NA11" s="53"/>
      <c r="NB11" s="53"/>
      <c r="NC11" s="53"/>
      <c r="ND11" s="53"/>
      <c r="NE11" s="53"/>
      <c r="NF11" s="53"/>
      <c r="NG11" s="53"/>
      <c r="NH11" s="53"/>
      <c r="NI11" s="53"/>
      <c r="NJ11" s="53"/>
      <c r="NK11" s="53"/>
      <c r="NL11" s="53"/>
      <c r="NM11" s="53"/>
      <c r="NN11" s="53"/>
      <c r="NO11" s="53"/>
      <c r="NP11" s="53"/>
      <c r="NQ11" s="53"/>
      <c r="NR11" s="53"/>
      <c r="NS11" s="53"/>
      <c r="NT11" s="53"/>
      <c r="NU11" s="53"/>
      <c r="NV11" s="53"/>
      <c r="NW11" s="53"/>
      <c r="NX11" s="53"/>
      <c r="NY11" s="53"/>
      <c r="NZ11" s="53"/>
      <c r="OA11" s="53"/>
      <c r="OB11" s="53"/>
      <c r="OC11" s="53"/>
      <c r="OD11" s="53"/>
      <c r="OE11" s="53"/>
      <c r="OF11" s="53"/>
      <c r="OG11" s="53"/>
      <c r="OH11" s="53"/>
      <c r="OI11" s="53"/>
      <c r="OJ11" s="53"/>
      <c r="OK11" s="53"/>
      <c r="OL11" s="53"/>
      <c r="OM11" s="53"/>
      <c r="ON11" s="53"/>
      <c r="OO11" s="53"/>
      <c r="OP11" s="53"/>
      <c r="OQ11" s="53"/>
      <c r="OR11" s="53"/>
      <c r="OS11" s="53"/>
      <c r="OT11" s="53"/>
      <c r="OU11" s="53"/>
      <c r="OV11" s="53"/>
      <c r="OW11" s="53"/>
      <c r="OX11" s="53"/>
      <c r="OY11" s="53"/>
      <c r="OZ11" s="53"/>
      <c r="PA11" s="53"/>
      <c r="PB11" s="53"/>
      <c r="PC11" s="53"/>
      <c r="PD11" s="53"/>
      <c r="PE11" s="53"/>
      <c r="PF11" s="53"/>
      <c r="PG11" s="53"/>
      <c r="PH11" s="53"/>
      <c r="PI11" s="53"/>
      <c r="PJ11" s="53"/>
      <c r="PK11" s="53"/>
      <c r="PL11" s="53"/>
      <c r="PM11" s="53"/>
      <c r="PN11" s="53"/>
      <c r="PO11" s="53"/>
      <c r="PP11" s="53"/>
      <c r="PQ11" s="53"/>
      <c r="PR11" s="53"/>
      <c r="PS11" s="53"/>
      <c r="PT11" s="53"/>
      <c r="PU11" s="53"/>
      <c r="PV11" s="53"/>
      <c r="PW11" s="53"/>
      <c r="PX11" s="53"/>
      <c r="PY11" s="53"/>
      <c r="PZ11" s="53"/>
      <c r="QA11" s="53"/>
      <c r="QB11" s="53"/>
      <c r="QC11" s="53"/>
      <c r="QD11" s="53"/>
      <c r="QE11" s="53"/>
      <c r="QF11" s="53"/>
      <c r="QG11" s="53"/>
      <c r="QH11" s="53"/>
      <c r="QI11" s="53"/>
      <c r="QJ11" s="53"/>
      <c r="QK11" s="53"/>
      <c r="QL11" s="53"/>
      <c r="QM11" s="53"/>
      <c r="QN11" s="53"/>
      <c r="QO11" s="53"/>
      <c r="QP11" s="53"/>
      <c r="QQ11" s="53"/>
      <c r="QR11" s="53"/>
      <c r="QS11" s="53"/>
      <c r="QT11" s="53"/>
      <c r="QU11" s="53"/>
      <c r="QV11" s="53"/>
      <c r="QW11" s="53"/>
      <c r="QX11" s="53"/>
      <c r="QY11" s="53"/>
      <c r="QZ11" s="53"/>
      <c r="RA11" s="53"/>
      <c r="RB11" s="53"/>
      <c r="RC11" s="53"/>
      <c r="RD11" s="53"/>
      <c r="RE11" s="53"/>
      <c r="RF11" s="53"/>
      <c r="RG11" s="53"/>
      <c r="RH11" s="53"/>
      <c r="RI11" s="53"/>
      <c r="RJ11" s="53"/>
      <c r="RK11" s="53"/>
      <c r="RL11" s="53"/>
      <c r="RM11" s="53"/>
      <c r="RN11" s="53"/>
      <c r="RO11" s="53"/>
      <c r="RP11" s="53"/>
      <c r="RQ11" s="53"/>
      <c r="RR11" s="53"/>
      <c r="RS11" s="53"/>
      <c r="RT11" s="53"/>
      <c r="RU11" s="53"/>
      <c r="RV11" s="53"/>
      <c r="RW11" s="53"/>
      <c r="RX11" s="53"/>
      <c r="RY11" s="53"/>
      <c r="RZ11" s="53"/>
      <c r="SA11" s="53"/>
      <c r="SB11" s="53"/>
      <c r="SC11" s="53"/>
      <c r="SD11" s="53"/>
      <c r="SE11" s="53"/>
      <c r="SF11" s="53"/>
      <c r="SG11" s="53"/>
      <c r="SH11" s="53"/>
      <c r="SI11" s="53"/>
      <c r="SJ11" s="53"/>
      <c r="SK11" s="53"/>
      <c r="SL11" s="53"/>
      <c r="SM11" s="53"/>
      <c r="SN11" s="53"/>
      <c r="SO11" s="53"/>
      <c r="SP11" s="53"/>
      <c r="SQ11" s="53"/>
      <c r="SR11" s="53"/>
      <c r="SS11" s="53"/>
      <c r="ST11" s="53"/>
      <c r="SU11" s="53"/>
      <c r="SV11" s="53"/>
      <c r="SW11" s="53"/>
      <c r="SX11" s="53"/>
      <c r="SY11" s="53"/>
      <c r="SZ11" s="53"/>
      <c r="TA11" s="53"/>
      <c r="TB11" s="53"/>
      <c r="TC11" s="53"/>
      <c r="TD11" s="53"/>
      <c r="TE11" s="53"/>
      <c r="TF11" s="53"/>
      <c r="TG11" s="53"/>
      <c r="TH11" s="53"/>
      <c r="TI11" s="53"/>
      <c r="TJ11" s="53"/>
      <c r="TK11" s="53"/>
      <c r="TL11" s="53"/>
      <c r="TM11" s="53"/>
      <c r="TN11" s="53"/>
      <c r="TO11" s="53"/>
      <c r="TP11" s="53"/>
      <c r="TQ11" s="53"/>
      <c r="TR11" s="53"/>
      <c r="TS11" s="53"/>
      <c r="TT11" s="53"/>
      <c r="TU11" s="53"/>
      <c r="TV11" s="53"/>
      <c r="TW11" s="53"/>
      <c r="TX11" s="53"/>
      <c r="TY11" s="53"/>
      <c r="TZ11" s="53"/>
      <c r="UA11" s="53"/>
      <c r="UB11" s="53"/>
      <c r="UC11" s="53"/>
      <c r="UD11" s="53"/>
      <c r="UE11" s="53"/>
      <c r="UF11" s="53"/>
      <c r="UG11" s="53"/>
      <c r="UH11" s="53"/>
      <c r="UI11" s="53"/>
      <c r="UJ11" s="53"/>
      <c r="UK11" s="53"/>
      <c r="UL11" s="53"/>
      <c r="UM11" s="53"/>
      <c r="UN11" s="53"/>
      <c r="UO11" s="53"/>
      <c r="UP11" s="53"/>
      <c r="UQ11" s="53"/>
      <c r="UR11" s="53"/>
      <c r="US11" s="53"/>
      <c r="UT11" s="53"/>
      <c r="UU11" s="53"/>
      <c r="UV11" s="53"/>
      <c r="UW11" s="53"/>
      <c r="UX11" s="53"/>
      <c r="UY11" s="53"/>
      <c r="UZ11" s="53"/>
      <c r="VA11" s="53"/>
      <c r="VB11" s="53"/>
      <c r="VC11" s="53"/>
      <c r="VD11" s="53"/>
      <c r="VE11" s="53"/>
      <c r="VF11" s="53"/>
      <c r="VG11" s="53"/>
      <c r="VH11" s="53"/>
      <c r="VI11" s="53"/>
      <c r="VJ11" s="53"/>
      <c r="VK11" s="53"/>
      <c r="VL11" s="53"/>
      <c r="VM11" s="53"/>
      <c r="VN11" s="53"/>
      <c r="VO11" s="53"/>
      <c r="VP11" s="53"/>
      <c r="VQ11" s="53"/>
      <c r="VR11" s="53"/>
      <c r="VS11" s="53"/>
      <c r="VT11" s="53"/>
      <c r="VU11" s="53"/>
      <c r="VV11" s="53"/>
      <c r="VW11" s="53"/>
      <c r="VX11" s="53"/>
      <c r="VY11" s="53"/>
      <c r="VZ11" s="53"/>
      <c r="WA11" s="53"/>
      <c r="WB11" s="53"/>
      <c r="WC11" s="53"/>
      <c r="WD11" s="53"/>
      <c r="WE11" s="53"/>
      <c r="WF11" s="53"/>
      <c r="WG11" s="53"/>
      <c r="WH11" s="53"/>
      <c r="WI11" s="53"/>
      <c r="WJ11" s="53"/>
      <c r="WK11" s="53"/>
      <c r="WL11" s="53"/>
      <c r="WM11" s="53"/>
      <c r="WN11" s="53"/>
      <c r="WO11" s="53"/>
      <c r="WP11" s="53"/>
      <c r="WQ11" s="53"/>
      <c r="WR11" s="53"/>
      <c r="WS11" s="53"/>
      <c r="WT11" s="53"/>
      <c r="WU11" s="53"/>
      <c r="WV11" s="53"/>
      <c r="WW11" s="53"/>
      <c r="WX11" s="53"/>
      <c r="WY11" s="53"/>
      <c r="WZ11" s="53"/>
      <c r="XA11" s="53"/>
      <c r="XB11" s="53"/>
      <c r="XC11" s="53"/>
      <c r="XD11" s="53"/>
      <c r="XE11" s="53"/>
      <c r="XF11" s="53"/>
      <c r="XG11" s="53"/>
      <c r="XH11" s="53"/>
      <c r="XI11" s="53"/>
      <c r="XJ11" s="53"/>
      <c r="XK11" s="53"/>
      <c r="XL11" s="53"/>
      <c r="XM11" s="53"/>
      <c r="XN11" s="53"/>
      <c r="XO11" s="53"/>
      <c r="XP11" s="53"/>
      <c r="XQ11" s="53"/>
      <c r="XR11" s="53"/>
      <c r="XS11" s="53"/>
      <c r="XT11" s="53"/>
      <c r="XU11" s="53"/>
      <c r="XV11" s="53"/>
      <c r="XW11" s="53"/>
      <c r="XX11" s="53"/>
      <c r="XY11" s="53"/>
      <c r="XZ11" s="53"/>
      <c r="YA11" s="53"/>
      <c r="YB11" s="53"/>
      <c r="YC11" s="53"/>
      <c r="YD11" s="53"/>
      <c r="YE11" s="53"/>
      <c r="YF11" s="53"/>
      <c r="YG11" s="53"/>
      <c r="YH11" s="53"/>
      <c r="YI11" s="53"/>
      <c r="YJ11" s="53"/>
      <c r="YK11" s="53"/>
      <c r="YL11" s="53"/>
      <c r="YM11" s="53"/>
      <c r="YN11" s="53"/>
      <c r="YO11" s="53"/>
      <c r="YP11" s="53"/>
      <c r="YQ11" s="53"/>
      <c r="YR11" s="53"/>
      <c r="YS11" s="53"/>
      <c r="YT11" s="53"/>
      <c r="YU11" s="53"/>
      <c r="YV11" s="53"/>
      <c r="YW11" s="53"/>
      <c r="YX11" s="53"/>
      <c r="YY11" s="53"/>
      <c r="YZ11" s="53"/>
      <c r="ZA11" s="53"/>
      <c r="ZB11" s="53"/>
      <c r="ZC11" s="53"/>
      <c r="ZD11" s="53"/>
      <c r="ZE11" s="53"/>
      <c r="ZF11" s="53"/>
      <c r="ZG11" s="53"/>
      <c r="ZH11" s="53"/>
      <c r="ZI11" s="53"/>
      <c r="ZJ11" s="53"/>
      <c r="ZK11" s="53"/>
      <c r="ZL11" s="53"/>
      <c r="ZM11" s="53"/>
      <c r="ZN11" s="53"/>
      <c r="ZO11" s="53"/>
      <c r="ZP11" s="53"/>
      <c r="ZQ11" s="53"/>
      <c r="ZR11" s="53"/>
      <c r="ZS11" s="53"/>
      <c r="ZT11" s="53"/>
      <c r="ZU11" s="53"/>
      <c r="ZV11" s="53"/>
      <c r="ZW11" s="53"/>
      <c r="ZX11" s="53"/>
      <c r="ZY11" s="53"/>
      <c r="ZZ11" s="53"/>
      <c r="AAA11" s="53"/>
      <c r="AAB11" s="53"/>
      <c r="AAC11" s="53"/>
      <c r="AAD11" s="53"/>
      <c r="AAE11" s="53"/>
      <c r="AAF11" s="53"/>
      <c r="AAG11" s="53"/>
      <c r="AAH11" s="53"/>
      <c r="AAI11" s="53"/>
      <c r="AAJ11" s="53"/>
      <c r="AAK11" s="53"/>
      <c r="AAL11" s="53"/>
      <c r="AAM11" s="53"/>
      <c r="AAN11" s="53"/>
      <c r="AAO11" s="53"/>
      <c r="AAP11" s="53"/>
      <c r="AAQ11" s="53"/>
      <c r="AAR11" s="53"/>
      <c r="AAS11" s="53"/>
      <c r="AAT11" s="53"/>
      <c r="AAU11" s="53"/>
      <c r="AAV11" s="53"/>
      <c r="AAW11" s="53"/>
      <c r="AAX11" s="53"/>
      <c r="AAY11" s="53"/>
      <c r="AAZ11" s="53"/>
      <c r="ABA11" s="53"/>
      <c r="ABB11" s="53"/>
      <c r="ABC11" s="53"/>
      <c r="ABD11" s="53"/>
      <c r="ABE11" s="53"/>
      <c r="ABF11" s="53"/>
      <c r="ABG11" s="53"/>
      <c r="ABH11" s="53"/>
      <c r="ABI11" s="53"/>
      <c r="ABJ11" s="53"/>
      <c r="ABK11" s="53"/>
      <c r="ABL11" s="53"/>
      <c r="ABM11" s="53"/>
      <c r="ABN11" s="53"/>
      <c r="ABO11" s="53"/>
      <c r="ABP11" s="53"/>
      <c r="ABQ11" s="53"/>
      <c r="ABR11" s="53"/>
      <c r="ABS11" s="53"/>
      <c r="ABT11" s="53"/>
      <c r="ABU11" s="53"/>
      <c r="ABV11" s="53"/>
      <c r="ABW11" s="53"/>
      <c r="ABX11" s="53"/>
      <c r="ABY11" s="53"/>
      <c r="ABZ11" s="53"/>
      <c r="ACA11" s="53"/>
      <c r="ACB11" s="53"/>
      <c r="ACC11" s="53"/>
      <c r="ACD11" s="53"/>
      <c r="ACE11" s="53"/>
      <c r="ACF11" s="53"/>
      <c r="ACG11" s="53"/>
      <c r="ACH11" s="53"/>
      <c r="ACI11" s="53"/>
      <c r="ACJ11" s="53"/>
      <c r="ACK11" s="53"/>
      <c r="ACL11" s="53"/>
      <c r="ACM11" s="53"/>
      <c r="ACN11" s="53"/>
      <c r="ACO11" s="53"/>
      <c r="ACP11" s="53"/>
      <c r="ACQ11" s="53"/>
      <c r="ACR11" s="53"/>
      <c r="ACS11" s="53"/>
      <c r="ACT11" s="53"/>
      <c r="ACU11" s="53"/>
      <c r="ACV11" s="53"/>
      <c r="ACW11" s="53"/>
      <c r="ACX11" s="53"/>
      <c r="ACY11" s="53"/>
      <c r="ACZ11" s="53"/>
      <c r="ADA11" s="53"/>
      <c r="ADB11" s="53"/>
      <c r="ADC11" s="53"/>
      <c r="ADD11" s="53"/>
      <c r="ADE11" s="53"/>
      <c r="ADF11" s="53"/>
      <c r="ADG11" s="53"/>
      <c r="ADH11" s="53"/>
      <c r="ADI11" s="53"/>
      <c r="ADJ11" s="53"/>
      <c r="ADK11" s="53"/>
      <c r="ADL11" s="53"/>
      <c r="ADM11" s="53"/>
      <c r="ADN11" s="53"/>
      <c r="ADO11" s="53"/>
      <c r="ADP11" s="53"/>
      <c r="ADQ11" s="53"/>
      <c r="ADR11" s="53"/>
      <c r="ADS11" s="53"/>
      <c r="ADT11" s="53"/>
      <c r="ADU11" s="53"/>
      <c r="ADV11" s="53"/>
      <c r="ADW11" s="53"/>
      <c r="ADX11" s="53"/>
      <c r="ADY11" s="53"/>
      <c r="ADZ11" s="53"/>
      <c r="AEA11" s="53"/>
      <c r="AEB11" s="53"/>
      <c r="AEC11" s="53"/>
      <c r="AED11" s="53"/>
      <c r="AEE11" s="53"/>
      <c r="AEF11" s="53"/>
      <c r="AEG11" s="53"/>
      <c r="AEH11" s="53"/>
      <c r="AEI11" s="53"/>
      <c r="AEJ11" s="53"/>
      <c r="AEK11" s="53"/>
      <c r="AEL11" s="53"/>
      <c r="AEM11" s="53"/>
      <c r="AEN11" s="53"/>
      <c r="AEO11" s="53"/>
      <c r="AEP11" s="53"/>
      <c r="AEQ11" s="53"/>
      <c r="AER11" s="53"/>
      <c r="AES11" s="53"/>
      <c r="AET11" s="53"/>
      <c r="AEU11" s="53"/>
      <c r="AEV11" s="53"/>
      <c r="AEW11" s="53"/>
      <c r="AEX11" s="53"/>
      <c r="AEY11" s="53"/>
      <c r="AEZ11" s="53"/>
      <c r="AFA11" s="53"/>
      <c r="AFB11" s="53"/>
      <c r="AFC11" s="53"/>
      <c r="AFD11" s="53"/>
      <c r="AFE11" s="53"/>
      <c r="AFF11" s="53"/>
      <c r="AFG11" s="53"/>
      <c r="AFH11" s="53"/>
      <c r="AFI11" s="53"/>
      <c r="AFJ11" s="53"/>
      <c r="AFK11" s="53"/>
      <c r="AFL11" s="53"/>
      <c r="AFM11" s="53"/>
      <c r="AFN11" s="53"/>
      <c r="AFO11" s="53"/>
      <c r="AFP11" s="53"/>
      <c r="AFQ11" s="53"/>
      <c r="AFR11" s="53"/>
      <c r="AFS11" s="53"/>
      <c r="AFT11" s="53"/>
      <c r="AFU11" s="53"/>
      <c r="AFV11" s="53"/>
      <c r="AFW11" s="53"/>
      <c r="AFX11" s="53"/>
      <c r="AFY11" s="53"/>
      <c r="AFZ11" s="53"/>
      <c r="AGA11" s="53"/>
      <c r="AGB11" s="53"/>
      <c r="AGC11" s="53"/>
      <c r="AGD11" s="53"/>
      <c r="AGE11" s="53"/>
      <c r="AGF11" s="53"/>
      <c r="AGG11" s="53"/>
      <c r="AGH11" s="53"/>
      <c r="AGI11" s="53"/>
      <c r="AGJ11" s="53"/>
      <c r="AGK11" s="53"/>
      <c r="AGL11" s="53"/>
      <c r="AGM11" s="53"/>
      <c r="AGN11" s="53"/>
      <c r="AGO11" s="53"/>
      <c r="AGP11" s="53"/>
      <c r="AGQ11" s="53"/>
      <c r="AGR11" s="53"/>
      <c r="AGS11" s="53"/>
      <c r="AGT11" s="53"/>
      <c r="AGU11" s="53"/>
      <c r="AGV11" s="53"/>
      <c r="AGW11" s="53"/>
      <c r="AGX11" s="53"/>
      <c r="AGY11" s="53"/>
      <c r="AGZ11" s="53"/>
      <c r="AHA11" s="53"/>
      <c r="AHB11" s="53"/>
      <c r="AHC11" s="53"/>
      <c r="AHD11" s="53"/>
      <c r="AHE11" s="53"/>
      <c r="AHF11" s="53"/>
      <c r="AHG11" s="53"/>
      <c r="AHH11" s="53"/>
      <c r="AHI11" s="53"/>
      <c r="AHJ11" s="53"/>
      <c r="AHK11" s="53"/>
      <c r="AHL11" s="53"/>
      <c r="AHM11" s="53"/>
      <c r="AHN11" s="53"/>
      <c r="AHO11" s="53"/>
      <c r="AHP11" s="53"/>
      <c r="AHQ11" s="53"/>
      <c r="AHR11" s="53"/>
      <c r="AHS11" s="53"/>
      <c r="AHT11" s="53"/>
      <c r="AHU11" s="53"/>
      <c r="AHV11" s="53"/>
      <c r="AHW11" s="53"/>
      <c r="AHX11" s="53"/>
      <c r="AHY11" s="53"/>
      <c r="AHZ11" s="53"/>
      <c r="AIA11" s="53"/>
      <c r="AIB11" s="53"/>
      <c r="AIC11" s="53"/>
      <c r="AID11" s="53"/>
      <c r="AIE11" s="53"/>
      <c r="AIF11" s="53"/>
      <c r="AIG11" s="53"/>
      <c r="AIH11" s="53"/>
      <c r="AII11" s="53"/>
      <c r="AIJ11" s="53"/>
      <c r="AIK11" s="53"/>
      <c r="AIL11" s="53"/>
      <c r="AIM11" s="53"/>
      <c r="AIN11" s="53"/>
      <c r="AIO11" s="53"/>
      <c r="AIP11" s="53"/>
      <c r="AIQ11" s="53"/>
      <c r="AIR11" s="53"/>
      <c r="AIS11" s="53"/>
      <c r="AIT11" s="53"/>
      <c r="AIU11" s="53"/>
      <c r="AIV11" s="53"/>
      <c r="AIW11" s="53"/>
      <c r="AIX11" s="53"/>
      <c r="AIY11" s="53"/>
      <c r="AIZ11" s="53"/>
      <c r="AJA11" s="53"/>
      <c r="AJB11" s="53"/>
      <c r="AJC11" s="53"/>
      <c r="AJD11" s="53"/>
      <c r="AJE11" s="53"/>
      <c r="AJF11" s="53"/>
      <c r="AJG11" s="53"/>
      <c r="AJH11" s="53"/>
      <c r="AJI11" s="53"/>
      <c r="AJJ11" s="53"/>
      <c r="AJK11" s="53"/>
      <c r="AJL11" s="53"/>
      <c r="AJM11" s="53"/>
      <c r="AJN11" s="53"/>
      <c r="AJO11" s="53"/>
      <c r="AJP11" s="53"/>
      <c r="AJQ11" s="53"/>
      <c r="AJR11" s="53"/>
      <c r="AJS11" s="53"/>
      <c r="AJT11" s="53"/>
      <c r="AJU11" s="53"/>
      <c r="AJV11" s="53"/>
      <c r="AJW11" s="53"/>
      <c r="AJX11" s="53"/>
      <c r="AJY11" s="53"/>
      <c r="AJZ11" s="53"/>
      <c r="AKA11" s="53"/>
      <c r="AKB11" s="53"/>
      <c r="AKC11" s="53"/>
      <c r="AKD11" s="53"/>
      <c r="AKE11" s="53"/>
      <c r="AKF11" s="53"/>
      <c r="AKG11" s="53"/>
      <c r="AKH11" s="53"/>
      <c r="AKI11" s="53"/>
      <c r="AKJ11" s="53"/>
      <c r="AKK11" s="53"/>
      <c r="AKL11" s="53"/>
      <c r="AKM11" s="53"/>
      <c r="AKN11" s="53"/>
      <c r="AKO11" s="53"/>
      <c r="AKP11" s="53"/>
      <c r="AKQ11" s="53"/>
      <c r="AKR11" s="53"/>
      <c r="AKS11" s="53"/>
      <c r="AKT11" s="53"/>
      <c r="AKU11" s="53"/>
      <c r="AKV11" s="53"/>
      <c r="AKW11" s="53"/>
      <c r="AKX11" s="53"/>
      <c r="AKY11" s="53"/>
      <c r="AKZ11" s="53"/>
      <c r="ALA11" s="53"/>
      <c r="ALB11" s="53"/>
      <c r="ALC11" s="53"/>
      <c r="ALD11" s="53"/>
      <c r="ALE11" s="53"/>
      <c r="ALF11" s="53"/>
      <c r="ALG11" s="53"/>
      <c r="ALH11" s="53"/>
      <c r="ALI11" s="53"/>
      <c r="ALJ11" s="53"/>
      <c r="ALK11" s="53"/>
      <c r="ALL11" s="53"/>
      <c r="ALM11" s="53"/>
      <c r="ALN11" s="53"/>
      <c r="ALO11" s="53"/>
      <c r="ALP11" s="53"/>
      <c r="ALQ11" s="53"/>
      <c r="ALR11" s="53"/>
      <c r="ALS11" s="53"/>
      <c r="ALT11" s="53"/>
      <c r="ALU11" s="53"/>
      <c r="ALV11" s="53"/>
      <c r="ALW11" s="53"/>
      <c r="ALX11" s="53"/>
      <c r="ALY11" s="53"/>
      <c r="ALZ11" s="53"/>
      <c r="AMA11" s="53"/>
      <c r="AMB11" s="53"/>
      <c r="AMC11" s="53"/>
      <c r="AMD11" s="53"/>
      <c r="AME11" s="53"/>
      <c r="AMF11" s="53"/>
      <c r="AMG11" s="53"/>
      <c r="AMH11" s="53"/>
      <c r="AMI11" s="53"/>
    </row>
    <row r="12" spans="1:1023" ht="15">
      <c r="A12" s="50" t="s">
        <v>284</v>
      </c>
      <c r="B12" s="79">
        <f>B11/10</f>
        <v>601.5</v>
      </c>
      <c r="C12" s="92">
        <f>C11/10</f>
        <v>21.739393939393942</v>
      </c>
      <c r="D12" s="92">
        <f t="shared" ref="D12:F12" si="2">D11/10</f>
        <v>21.718121212121211</v>
      </c>
      <c r="E12" s="92">
        <f t="shared" si="2"/>
        <v>85.590606060606063</v>
      </c>
      <c r="F12" s="92">
        <f t="shared" si="2"/>
        <v>638.7468181818183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2"/>
      <c r="U12" s="52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  <c r="IX12" s="53"/>
      <c r="IY12" s="53"/>
      <c r="IZ12" s="53"/>
      <c r="JA12" s="53"/>
      <c r="JB12" s="53"/>
      <c r="JC12" s="53"/>
      <c r="JD12" s="53"/>
      <c r="JE12" s="53"/>
      <c r="JF12" s="53"/>
      <c r="JG12" s="53"/>
      <c r="JH12" s="53"/>
      <c r="JI12" s="53"/>
      <c r="JJ12" s="53"/>
      <c r="JK12" s="53"/>
      <c r="JL12" s="53"/>
      <c r="JM12" s="53"/>
      <c r="JN12" s="53"/>
      <c r="JO12" s="53"/>
      <c r="JP12" s="53"/>
      <c r="JQ12" s="53"/>
      <c r="JR12" s="53"/>
      <c r="JS12" s="53"/>
      <c r="JT12" s="53"/>
      <c r="JU12" s="53"/>
      <c r="JV12" s="53"/>
      <c r="JW12" s="53"/>
      <c r="JX12" s="53"/>
      <c r="JY12" s="53"/>
      <c r="JZ12" s="53"/>
      <c r="KA12" s="53"/>
      <c r="KB12" s="53"/>
      <c r="KC12" s="53"/>
      <c r="KD12" s="53"/>
      <c r="KE12" s="53"/>
      <c r="KF12" s="53"/>
      <c r="KG12" s="53"/>
      <c r="KH12" s="53"/>
      <c r="KI12" s="53"/>
      <c r="KJ12" s="53"/>
      <c r="KK12" s="53"/>
      <c r="KL12" s="53"/>
      <c r="KM12" s="53"/>
      <c r="KN12" s="53"/>
      <c r="KO12" s="53"/>
      <c r="KP12" s="53"/>
      <c r="KQ12" s="53"/>
      <c r="KR12" s="53"/>
      <c r="KS12" s="53"/>
      <c r="KT12" s="53"/>
      <c r="KU12" s="53"/>
      <c r="KV12" s="53"/>
      <c r="KW12" s="53"/>
      <c r="KX12" s="53"/>
      <c r="KY12" s="53"/>
      <c r="KZ12" s="53"/>
      <c r="LA12" s="53"/>
      <c r="LB12" s="53"/>
      <c r="LC12" s="53"/>
      <c r="LD12" s="53"/>
      <c r="LE12" s="53"/>
      <c r="LF12" s="53"/>
      <c r="LG12" s="53"/>
      <c r="LH12" s="53"/>
      <c r="LI12" s="53"/>
      <c r="LJ12" s="53"/>
      <c r="LK12" s="53"/>
      <c r="LL12" s="53"/>
      <c r="LM12" s="53"/>
      <c r="LN12" s="53"/>
      <c r="LO12" s="53"/>
      <c r="LP12" s="53"/>
      <c r="LQ12" s="53"/>
      <c r="LR12" s="53"/>
      <c r="LS12" s="53"/>
      <c r="LT12" s="53"/>
      <c r="LU12" s="53"/>
      <c r="LV12" s="53"/>
      <c r="LW12" s="53"/>
      <c r="LX12" s="53"/>
      <c r="LY12" s="53"/>
      <c r="LZ12" s="53"/>
      <c r="MA12" s="53"/>
      <c r="MB12" s="53"/>
      <c r="MC12" s="53"/>
      <c r="MD12" s="53"/>
      <c r="ME12" s="53"/>
      <c r="MF12" s="53"/>
      <c r="MG12" s="53"/>
      <c r="MH12" s="53"/>
      <c r="MI12" s="53"/>
      <c r="MJ12" s="53"/>
      <c r="MK12" s="53"/>
      <c r="ML12" s="53"/>
      <c r="MM12" s="53"/>
      <c r="MN12" s="53"/>
      <c r="MO12" s="53"/>
      <c r="MP12" s="53"/>
      <c r="MQ12" s="53"/>
      <c r="MR12" s="53"/>
      <c r="MS12" s="53"/>
      <c r="MT12" s="53"/>
      <c r="MU12" s="53"/>
      <c r="MV12" s="53"/>
      <c r="MW12" s="53"/>
      <c r="MX12" s="53"/>
      <c r="MY12" s="53"/>
      <c r="MZ12" s="53"/>
      <c r="NA12" s="53"/>
      <c r="NB12" s="53"/>
      <c r="NC12" s="53"/>
      <c r="ND12" s="53"/>
      <c r="NE12" s="53"/>
      <c r="NF12" s="53"/>
      <c r="NG12" s="53"/>
      <c r="NH12" s="53"/>
      <c r="NI12" s="53"/>
      <c r="NJ12" s="53"/>
      <c r="NK12" s="53"/>
      <c r="NL12" s="53"/>
      <c r="NM12" s="53"/>
      <c r="NN12" s="53"/>
      <c r="NO12" s="53"/>
      <c r="NP12" s="53"/>
      <c r="NQ12" s="53"/>
      <c r="NR12" s="53"/>
      <c r="NS12" s="53"/>
      <c r="NT12" s="53"/>
      <c r="NU12" s="53"/>
      <c r="NV12" s="53"/>
      <c r="NW12" s="53"/>
      <c r="NX12" s="53"/>
      <c r="NY12" s="53"/>
      <c r="NZ12" s="53"/>
      <c r="OA12" s="53"/>
      <c r="OB12" s="53"/>
      <c r="OC12" s="53"/>
      <c r="OD12" s="53"/>
      <c r="OE12" s="53"/>
      <c r="OF12" s="53"/>
      <c r="OG12" s="53"/>
      <c r="OH12" s="53"/>
      <c r="OI12" s="53"/>
      <c r="OJ12" s="53"/>
      <c r="OK12" s="53"/>
      <c r="OL12" s="53"/>
      <c r="OM12" s="53"/>
      <c r="ON12" s="53"/>
      <c r="OO12" s="53"/>
      <c r="OP12" s="53"/>
      <c r="OQ12" s="53"/>
      <c r="OR12" s="53"/>
      <c r="OS12" s="53"/>
      <c r="OT12" s="53"/>
      <c r="OU12" s="53"/>
      <c r="OV12" s="53"/>
      <c r="OW12" s="53"/>
      <c r="OX12" s="53"/>
      <c r="OY12" s="53"/>
      <c r="OZ12" s="53"/>
      <c r="PA12" s="53"/>
      <c r="PB12" s="53"/>
      <c r="PC12" s="53"/>
      <c r="PD12" s="53"/>
      <c r="PE12" s="53"/>
      <c r="PF12" s="53"/>
      <c r="PG12" s="53"/>
      <c r="PH12" s="53"/>
      <c r="PI12" s="53"/>
      <c r="PJ12" s="53"/>
      <c r="PK12" s="53"/>
      <c r="PL12" s="53"/>
      <c r="PM12" s="53"/>
      <c r="PN12" s="53"/>
      <c r="PO12" s="53"/>
      <c r="PP12" s="53"/>
      <c r="PQ12" s="53"/>
      <c r="PR12" s="53"/>
      <c r="PS12" s="53"/>
      <c r="PT12" s="53"/>
      <c r="PU12" s="53"/>
      <c r="PV12" s="53"/>
      <c r="PW12" s="53"/>
      <c r="PX12" s="53"/>
      <c r="PY12" s="53"/>
      <c r="PZ12" s="53"/>
      <c r="QA12" s="53"/>
      <c r="QB12" s="53"/>
      <c r="QC12" s="53"/>
      <c r="QD12" s="53"/>
      <c r="QE12" s="53"/>
      <c r="QF12" s="53"/>
      <c r="QG12" s="53"/>
      <c r="QH12" s="53"/>
      <c r="QI12" s="53"/>
      <c r="QJ12" s="53"/>
      <c r="QK12" s="53"/>
      <c r="QL12" s="53"/>
      <c r="QM12" s="53"/>
      <c r="QN12" s="53"/>
      <c r="QO12" s="53"/>
      <c r="QP12" s="53"/>
      <c r="QQ12" s="53"/>
      <c r="QR12" s="53"/>
      <c r="QS12" s="53"/>
      <c r="QT12" s="53"/>
      <c r="QU12" s="53"/>
      <c r="QV12" s="53"/>
      <c r="QW12" s="53"/>
      <c r="QX12" s="53"/>
      <c r="QY12" s="53"/>
      <c r="QZ12" s="53"/>
      <c r="RA12" s="53"/>
      <c r="RB12" s="53"/>
      <c r="RC12" s="53"/>
      <c r="RD12" s="53"/>
      <c r="RE12" s="53"/>
      <c r="RF12" s="53"/>
      <c r="RG12" s="53"/>
      <c r="RH12" s="53"/>
      <c r="RI12" s="53"/>
      <c r="RJ12" s="53"/>
      <c r="RK12" s="53"/>
      <c r="RL12" s="53"/>
      <c r="RM12" s="53"/>
      <c r="RN12" s="53"/>
      <c r="RO12" s="53"/>
      <c r="RP12" s="53"/>
      <c r="RQ12" s="53"/>
      <c r="RR12" s="53"/>
      <c r="RS12" s="53"/>
      <c r="RT12" s="53"/>
      <c r="RU12" s="53"/>
      <c r="RV12" s="53"/>
      <c r="RW12" s="53"/>
      <c r="RX12" s="53"/>
      <c r="RY12" s="53"/>
      <c r="RZ12" s="53"/>
      <c r="SA12" s="53"/>
      <c r="SB12" s="53"/>
      <c r="SC12" s="53"/>
      <c r="SD12" s="53"/>
      <c r="SE12" s="53"/>
      <c r="SF12" s="53"/>
      <c r="SG12" s="53"/>
      <c r="SH12" s="53"/>
      <c r="SI12" s="53"/>
      <c r="SJ12" s="53"/>
      <c r="SK12" s="53"/>
      <c r="SL12" s="53"/>
      <c r="SM12" s="53"/>
      <c r="SN12" s="53"/>
      <c r="SO12" s="53"/>
      <c r="SP12" s="53"/>
      <c r="SQ12" s="53"/>
      <c r="SR12" s="53"/>
      <c r="SS12" s="53"/>
      <c r="ST12" s="53"/>
      <c r="SU12" s="53"/>
      <c r="SV12" s="53"/>
      <c r="SW12" s="53"/>
      <c r="SX12" s="53"/>
      <c r="SY12" s="53"/>
      <c r="SZ12" s="53"/>
      <c r="TA12" s="53"/>
      <c r="TB12" s="53"/>
      <c r="TC12" s="53"/>
      <c r="TD12" s="53"/>
      <c r="TE12" s="53"/>
      <c r="TF12" s="53"/>
      <c r="TG12" s="53"/>
      <c r="TH12" s="53"/>
      <c r="TI12" s="53"/>
      <c r="TJ12" s="53"/>
      <c r="TK12" s="53"/>
      <c r="TL12" s="53"/>
      <c r="TM12" s="53"/>
      <c r="TN12" s="53"/>
      <c r="TO12" s="53"/>
      <c r="TP12" s="53"/>
      <c r="TQ12" s="53"/>
      <c r="TR12" s="53"/>
      <c r="TS12" s="53"/>
      <c r="TT12" s="53"/>
      <c r="TU12" s="53"/>
      <c r="TV12" s="53"/>
      <c r="TW12" s="53"/>
      <c r="TX12" s="53"/>
      <c r="TY12" s="53"/>
      <c r="TZ12" s="53"/>
      <c r="UA12" s="53"/>
      <c r="UB12" s="53"/>
      <c r="UC12" s="53"/>
      <c r="UD12" s="53"/>
      <c r="UE12" s="53"/>
      <c r="UF12" s="53"/>
      <c r="UG12" s="53"/>
      <c r="UH12" s="53"/>
      <c r="UI12" s="53"/>
      <c r="UJ12" s="53"/>
      <c r="UK12" s="53"/>
      <c r="UL12" s="53"/>
      <c r="UM12" s="53"/>
      <c r="UN12" s="53"/>
      <c r="UO12" s="53"/>
      <c r="UP12" s="53"/>
      <c r="UQ12" s="53"/>
      <c r="UR12" s="53"/>
      <c r="US12" s="53"/>
      <c r="UT12" s="53"/>
      <c r="UU12" s="53"/>
      <c r="UV12" s="53"/>
      <c r="UW12" s="53"/>
      <c r="UX12" s="53"/>
      <c r="UY12" s="53"/>
      <c r="UZ12" s="53"/>
      <c r="VA12" s="53"/>
      <c r="VB12" s="53"/>
      <c r="VC12" s="53"/>
      <c r="VD12" s="53"/>
      <c r="VE12" s="53"/>
      <c r="VF12" s="53"/>
      <c r="VG12" s="53"/>
      <c r="VH12" s="53"/>
      <c r="VI12" s="53"/>
      <c r="VJ12" s="53"/>
      <c r="VK12" s="53"/>
      <c r="VL12" s="53"/>
      <c r="VM12" s="53"/>
      <c r="VN12" s="53"/>
      <c r="VO12" s="53"/>
      <c r="VP12" s="53"/>
      <c r="VQ12" s="53"/>
      <c r="VR12" s="53"/>
      <c r="VS12" s="53"/>
      <c r="VT12" s="53"/>
      <c r="VU12" s="53"/>
      <c r="VV12" s="53"/>
      <c r="VW12" s="53"/>
      <c r="VX12" s="53"/>
      <c r="VY12" s="53"/>
      <c r="VZ12" s="53"/>
      <c r="WA12" s="53"/>
      <c r="WB12" s="53"/>
      <c r="WC12" s="53"/>
      <c r="WD12" s="53"/>
      <c r="WE12" s="53"/>
      <c r="WF12" s="53"/>
      <c r="WG12" s="53"/>
      <c r="WH12" s="53"/>
      <c r="WI12" s="53"/>
      <c r="WJ12" s="53"/>
      <c r="WK12" s="53"/>
      <c r="WL12" s="53"/>
      <c r="WM12" s="53"/>
      <c r="WN12" s="53"/>
      <c r="WO12" s="53"/>
      <c r="WP12" s="53"/>
      <c r="WQ12" s="53"/>
      <c r="WR12" s="53"/>
      <c r="WS12" s="53"/>
      <c r="WT12" s="53"/>
      <c r="WU12" s="53"/>
      <c r="WV12" s="53"/>
      <c r="WW12" s="53"/>
      <c r="WX12" s="53"/>
      <c r="WY12" s="53"/>
      <c r="WZ12" s="53"/>
      <c r="XA12" s="53"/>
      <c r="XB12" s="53"/>
      <c r="XC12" s="53"/>
      <c r="XD12" s="53"/>
      <c r="XE12" s="53"/>
      <c r="XF12" s="53"/>
      <c r="XG12" s="53"/>
      <c r="XH12" s="53"/>
      <c r="XI12" s="53"/>
      <c r="XJ12" s="53"/>
      <c r="XK12" s="53"/>
      <c r="XL12" s="53"/>
      <c r="XM12" s="53"/>
      <c r="XN12" s="53"/>
      <c r="XO12" s="53"/>
      <c r="XP12" s="53"/>
      <c r="XQ12" s="53"/>
      <c r="XR12" s="53"/>
      <c r="XS12" s="53"/>
      <c r="XT12" s="53"/>
      <c r="XU12" s="53"/>
      <c r="XV12" s="53"/>
      <c r="XW12" s="53"/>
      <c r="XX12" s="53"/>
      <c r="XY12" s="53"/>
      <c r="XZ12" s="53"/>
      <c r="YA12" s="53"/>
      <c r="YB12" s="53"/>
      <c r="YC12" s="53"/>
      <c r="YD12" s="53"/>
      <c r="YE12" s="53"/>
      <c r="YF12" s="53"/>
      <c r="YG12" s="53"/>
      <c r="YH12" s="53"/>
      <c r="YI12" s="53"/>
      <c r="YJ12" s="53"/>
      <c r="YK12" s="53"/>
      <c r="YL12" s="53"/>
      <c r="YM12" s="53"/>
      <c r="YN12" s="53"/>
      <c r="YO12" s="53"/>
      <c r="YP12" s="53"/>
      <c r="YQ12" s="53"/>
      <c r="YR12" s="53"/>
      <c r="YS12" s="53"/>
      <c r="YT12" s="53"/>
      <c r="YU12" s="53"/>
      <c r="YV12" s="53"/>
      <c r="YW12" s="53"/>
      <c r="YX12" s="53"/>
      <c r="YY12" s="53"/>
      <c r="YZ12" s="53"/>
      <c r="ZA12" s="53"/>
      <c r="ZB12" s="53"/>
      <c r="ZC12" s="53"/>
      <c r="ZD12" s="53"/>
      <c r="ZE12" s="53"/>
      <c r="ZF12" s="53"/>
      <c r="ZG12" s="53"/>
      <c r="ZH12" s="53"/>
      <c r="ZI12" s="53"/>
      <c r="ZJ12" s="53"/>
      <c r="ZK12" s="53"/>
      <c r="ZL12" s="53"/>
      <c r="ZM12" s="53"/>
      <c r="ZN12" s="53"/>
      <c r="ZO12" s="53"/>
      <c r="ZP12" s="53"/>
      <c r="ZQ12" s="53"/>
      <c r="ZR12" s="53"/>
      <c r="ZS12" s="53"/>
      <c r="ZT12" s="53"/>
      <c r="ZU12" s="53"/>
      <c r="ZV12" s="53"/>
      <c r="ZW12" s="53"/>
      <c r="ZX12" s="53"/>
      <c r="ZY12" s="53"/>
      <c r="ZZ12" s="53"/>
      <c r="AAA12" s="53"/>
      <c r="AAB12" s="53"/>
      <c r="AAC12" s="53"/>
      <c r="AAD12" s="53"/>
      <c r="AAE12" s="53"/>
      <c r="AAF12" s="53"/>
      <c r="AAG12" s="53"/>
      <c r="AAH12" s="53"/>
      <c r="AAI12" s="53"/>
      <c r="AAJ12" s="53"/>
      <c r="AAK12" s="53"/>
      <c r="AAL12" s="53"/>
      <c r="AAM12" s="53"/>
      <c r="AAN12" s="53"/>
      <c r="AAO12" s="53"/>
      <c r="AAP12" s="53"/>
      <c r="AAQ12" s="53"/>
      <c r="AAR12" s="53"/>
      <c r="AAS12" s="53"/>
      <c r="AAT12" s="53"/>
      <c r="AAU12" s="53"/>
      <c r="AAV12" s="53"/>
      <c r="AAW12" s="53"/>
      <c r="AAX12" s="53"/>
      <c r="AAY12" s="53"/>
      <c r="AAZ12" s="53"/>
      <c r="ABA12" s="53"/>
      <c r="ABB12" s="53"/>
      <c r="ABC12" s="53"/>
      <c r="ABD12" s="53"/>
      <c r="ABE12" s="53"/>
      <c r="ABF12" s="53"/>
      <c r="ABG12" s="53"/>
      <c r="ABH12" s="53"/>
      <c r="ABI12" s="53"/>
      <c r="ABJ12" s="53"/>
      <c r="ABK12" s="53"/>
      <c r="ABL12" s="53"/>
      <c r="ABM12" s="53"/>
      <c r="ABN12" s="53"/>
      <c r="ABO12" s="53"/>
      <c r="ABP12" s="53"/>
      <c r="ABQ12" s="53"/>
      <c r="ABR12" s="53"/>
      <c r="ABS12" s="53"/>
      <c r="ABT12" s="53"/>
      <c r="ABU12" s="53"/>
      <c r="ABV12" s="53"/>
      <c r="ABW12" s="53"/>
      <c r="ABX12" s="53"/>
      <c r="ABY12" s="53"/>
      <c r="ABZ12" s="53"/>
      <c r="ACA12" s="53"/>
      <c r="ACB12" s="53"/>
      <c r="ACC12" s="53"/>
      <c r="ACD12" s="53"/>
      <c r="ACE12" s="53"/>
      <c r="ACF12" s="53"/>
      <c r="ACG12" s="53"/>
      <c r="ACH12" s="53"/>
      <c r="ACI12" s="53"/>
      <c r="ACJ12" s="53"/>
      <c r="ACK12" s="53"/>
      <c r="ACL12" s="53"/>
      <c r="ACM12" s="53"/>
      <c r="ACN12" s="53"/>
      <c r="ACO12" s="53"/>
      <c r="ACP12" s="53"/>
      <c r="ACQ12" s="53"/>
      <c r="ACR12" s="53"/>
      <c r="ACS12" s="53"/>
      <c r="ACT12" s="53"/>
      <c r="ACU12" s="53"/>
      <c r="ACV12" s="53"/>
      <c r="ACW12" s="53"/>
      <c r="ACX12" s="53"/>
      <c r="ACY12" s="53"/>
      <c r="ACZ12" s="53"/>
      <c r="ADA12" s="53"/>
      <c r="ADB12" s="53"/>
      <c r="ADC12" s="53"/>
      <c r="ADD12" s="53"/>
      <c r="ADE12" s="53"/>
      <c r="ADF12" s="53"/>
      <c r="ADG12" s="53"/>
      <c r="ADH12" s="53"/>
      <c r="ADI12" s="53"/>
      <c r="ADJ12" s="53"/>
      <c r="ADK12" s="53"/>
      <c r="ADL12" s="53"/>
      <c r="ADM12" s="53"/>
      <c r="ADN12" s="53"/>
      <c r="ADO12" s="53"/>
      <c r="ADP12" s="53"/>
      <c r="ADQ12" s="53"/>
      <c r="ADR12" s="53"/>
      <c r="ADS12" s="53"/>
      <c r="ADT12" s="53"/>
      <c r="ADU12" s="53"/>
      <c r="ADV12" s="53"/>
      <c r="ADW12" s="53"/>
      <c r="ADX12" s="53"/>
      <c r="ADY12" s="53"/>
      <c r="ADZ12" s="53"/>
      <c r="AEA12" s="53"/>
      <c r="AEB12" s="53"/>
      <c r="AEC12" s="53"/>
      <c r="AED12" s="53"/>
      <c r="AEE12" s="53"/>
      <c r="AEF12" s="53"/>
      <c r="AEG12" s="53"/>
      <c r="AEH12" s="53"/>
      <c r="AEI12" s="53"/>
      <c r="AEJ12" s="53"/>
      <c r="AEK12" s="53"/>
      <c r="AEL12" s="53"/>
      <c r="AEM12" s="53"/>
      <c r="AEN12" s="53"/>
      <c r="AEO12" s="53"/>
      <c r="AEP12" s="53"/>
      <c r="AEQ12" s="53"/>
      <c r="AER12" s="53"/>
      <c r="AES12" s="53"/>
      <c r="AET12" s="53"/>
      <c r="AEU12" s="53"/>
      <c r="AEV12" s="53"/>
      <c r="AEW12" s="53"/>
      <c r="AEX12" s="53"/>
      <c r="AEY12" s="53"/>
      <c r="AEZ12" s="53"/>
      <c r="AFA12" s="53"/>
      <c r="AFB12" s="53"/>
      <c r="AFC12" s="53"/>
      <c r="AFD12" s="53"/>
      <c r="AFE12" s="53"/>
      <c r="AFF12" s="53"/>
      <c r="AFG12" s="53"/>
      <c r="AFH12" s="53"/>
      <c r="AFI12" s="53"/>
      <c r="AFJ12" s="53"/>
      <c r="AFK12" s="53"/>
      <c r="AFL12" s="53"/>
      <c r="AFM12" s="53"/>
      <c r="AFN12" s="53"/>
      <c r="AFO12" s="53"/>
      <c r="AFP12" s="53"/>
      <c r="AFQ12" s="53"/>
      <c r="AFR12" s="53"/>
      <c r="AFS12" s="53"/>
      <c r="AFT12" s="53"/>
      <c r="AFU12" s="53"/>
      <c r="AFV12" s="53"/>
      <c r="AFW12" s="53"/>
      <c r="AFX12" s="53"/>
      <c r="AFY12" s="53"/>
      <c r="AFZ12" s="53"/>
      <c r="AGA12" s="53"/>
      <c r="AGB12" s="53"/>
      <c r="AGC12" s="53"/>
      <c r="AGD12" s="53"/>
      <c r="AGE12" s="53"/>
      <c r="AGF12" s="53"/>
      <c r="AGG12" s="53"/>
      <c r="AGH12" s="53"/>
      <c r="AGI12" s="53"/>
      <c r="AGJ12" s="53"/>
      <c r="AGK12" s="53"/>
      <c r="AGL12" s="53"/>
      <c r="AGM12" s="53"/>
      <c r="AGN12" s="53"/>
      <c r="AGO12" s="53"/>
      <c r="AGP12" s="53"/>
      <c r="AGQ12" s="53"/>
      <c r="AGR12" s="53"/>
      <c r="AGS12" s="53"/>
      <c r="AGT12" s="53"/>
      <c r="AGU12" s="53"/>
      <c r="AGV12" s="53"/>
      <c r="AGW12" s="53"/>
      <c r="AGX12" s="53"/>
      <c r="AGY12" s="53"/>
      <c r="AGZ12" s="53"/>
      <c r="AHA12" s="53"/>
      <c r="AHB12" s="53"/>
      <c r="AHC12" s="53"/>
      <c r="AHD12" s="53"/>
      <c r="AHE12" s="53"/>
      <c r="AHF12" s="53"/>
      <c r="AHG12" s="53"/>
      <c r="AHH12" s="53"/>
      <c r="AHI12" s="53"/>
      <c r="AHJ12" s="53"/>
      <c r="AHK12" s="53"/>
      <c r="AHL12" s="53"/>
      <c r="AHM12" s="53"/>
      <c r="AHN12" s="53"/>
      <c r="AHO12" s="53"/>
      <c r="AHP12" s="53"/>
      <c r="AHQ12" s="53"/>
      <c r="AHR12" s="53"/>
      <c r="AHS12" s="53"/>
      <c r="AHT12" s="53"/>
      <c r="AHU12" s="53"/>
      <c r="AHV12" s="53"/>
      <c r="AHW12" s="53"/>
      <c r="AHX12" s="53"/>
      <c r="AHY12" s="53"/>
      <c r="AHZ12" s="53"/>
      <c r="AIA12" s="53"/>
      <c r="AIB12" s="53"/>
      <c r="AIC12" s="53"/>
      <c r="AID12" s="53"/>
      <c r="AIE12" s="53"/>
      <c r="AIF12" s="53"/>
      <c r="AIG12" s="53"/>
      <c r="AIH12" s="53"/>
      <c r="AII12" s="53"/>
      <c r="AIJ12" s="53"/>
      <c r="AIK12" s="53"/>
      <c r="AIL12" s="53"/>
      <c r="AIM12" s="53"/>
      <c r="AIN12" s="53"/>
      <c r="AIO12" s="53"/>
      <c r="AIP12" s="53"/>
      <c r="AIQ12" s="53"/>
      <c r="AIR12" s="53"/>
      <c r="AIS12" s="53"/>
      <c r="AIT12" s="53"/>
      <c r="AIU12" s="53"/>
      <c r="AIV12" s="53"/>
      <c r="AIW12" s="53"/>
      <c r="AIX12" s="53"/>
      <c r="AIY12" s="53"/>
      <c r="AIZ12" s="53"/>
      <c r="AJA12" s="53"/>
      <c r="AJB12" s="53"/>
      <c r="AJC12" s="53"/>
      <c r="AJD12" s="53"/>
      <c r="AJE12" s="53"/>
      <c r="AJF12" s="53"/>
      <c r="AJG12" s="53"/>
      <c r="AJH12" s="53"/>
      <c r="AJI12" s="53"/>
      <c r="AJJ12" s="53"/>
      <c r="AJK12" s="53"/>
      <c r="AJL12" s="53"/>
      <c r="AJM12" s="53"/>
      <c r="AJN12" s="53"/>
      <c r="AJO12" s="53"/>
      <c r="AJP12" s="53"/>
      <c r="AJQ12" s="53"/>
      <c r="AJR12" s="53"/>
      <c r="AJS12" s="53"/>
      <c r="AJT12" s="53"/>
      <c r="AJU12" s="53"/>
      <c r="AJV12" s="53"/>
      <c r="AJW12" s="53"/>
      <c r="AJX12" s="53"/>
      <c r="AJY12" s="53"/>
      <c r="AJZ12" s="53"/>
      <c r="AKA12" s="53"/>
      <c r="AKB12" s="53"/>
      <c r="AKC12" s="53"/>
      <c r="AKD12" s="53"/>
      <c r="AKE12" s="53"/>
      <c r="AKF12" s="53"/>
      <c r="AKG12" s="53"/>
      <c r="AKH12" s="53"/>
      <c r="AKI12" s="53"/>
      <c r="AKJ12" s="53"/>
      <c r="AKK12" s="53"/>
      <c r="AKL12" s="53"/>
      <c r="AKM12" s="53"/>
      <c r="AKN12" s="53"/>
      <c r="AKO12" s="53"/>
      <c r="AKP12" s="53"/>
      <c r="AKQ12" s="53"/>
      <c r="AKR12" s="53"/>
      <c r="AKS12" s="53"/>
      <c r="AKT12" s="53"/>
      <c r="AKU12" s="53"/>
      <c r="AKV12" s="53"/>
      <c r="AKW12" s="53"/>
      <c r="AKX12" s="53"/>
      <c r="AKY12" s="53"/>
      <c r="AKZ12" s="53"/>
      <c r="ALA12" s="53"/>
      <c r="ALB12" s="53"/>
      <c r="ALC12" s="53"/>
      <c r="ALD12" s="53"/>
      <c r="ALE12" s="53"/>
      <c r="ALF12" s="53"/>
      <c r="ALG12" s="53"/>
      <c r="ALH12" s="53"/>
      <c r="ALI12" s="53"/>
      <c r="ALJ12" s="53"/>
      <c r="ALK12" s="53"/>
      <c r="ALL12" s="53"/>
      <c r="ALM12" s="53"/>
      <c r="ALN12" s="53"/>
      <c r="ALO12" s="53"/>
      <c r="ALP12" s="53"/>
      <c r="ALQ12" s="53"/>
      <c r="ALR12" s="53"/>
      <c r="ALS12" s="53"/>
      <c r="ALT12" s="53"/>
      <c r="ALU12" s="53"/>
      <c r="ALV12" s="53"/>
      <c r="ALW12" s="53"/>
      <c r="ALX12" s="53"/>
      <c r="ALY12" s="53"/>
      <c r="ALZ12" s="53"/>
      <c r="AMA12" s="53"/>
      <c r="AMB12" s="53"/>
      <c r="AMC12" s="53"/>
      <c r="AMD12" s="53"/>
      <c r="AME12" s="53"/>
      <c r="AMF12" s="53"/>
      <c r="AMG12" s="53"/>
      <c r="AMH12" s="53"/>
      <c r="AMI12" s="53"/>
    </row>
    <row r="13" spans="1:1023" ht="15.75">
      <c r="A13" s="38" t="s">
        <v>299</v>
      </c>
      <c r="B13" s="77"/>
      <c r="C13" s="88">
        <v>1</v>
      </c>
      <c r="D13" s="93">
        <v>1</v>
      </c>
      <c r="E13" s="93">
        <v>4.2840622362341492</v>
      </c>
      <c r="F13" s="93"/>
      <c r="G13" s="44"/>
      <c r="H13" s="45"/>
      <c r="I13" s="45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  <c r="IW13" s="54"/>
      <c r="IX13" s="54"/>
      <c r="IY13" s="54"/>
      <c r="IZ13" s="54"/>
      <c r="JA13" s="54"/>
      <c r="JB13" s="54"/>
      <c r="JC13" s="54"/>
      <c r="JD13" s="54"/>
      <c r="JE13" s="54"/>
      <c r="JF13" s="54"/>
      <c r="JG13" s="54"/>
      <c r="JH13" s="54"/>
      <c r="JI13" s="54"/>
      <c r="JJ13" s="54"/>
      <c r="JK13" s="54"/>
      <c r="JL13" s="54"/>
      <c r="JM13" s="54"/>
      <c r="JN13" s="54"/>
      <c r="JO13" s="54"/>
      <c r="JP13" s="54"/>
      <c r="JQ13" s="54"/>
      <c r="JR13" s="54"/>
      <c r="JS13" s="54"/>
      <c r="JT13" s="54"/>
      <c r="JU13" s="54"/>
      <c r="JV13" s="54"/>
      <c r="JW13" s="54"/>
      <c r="JX13" s="54"/>
      <c r="JY13" s="54"/>
      <c r="JZ13" s="54"/>
      <c r="KA13" s="54"/>
      <c r="KB13" s="54"/>
      <c r="KC13" s="54"/>
      <c r="KD13" s="54"/>
      <c r="KE13" s="54"/>
      <c r="KF13" s="54"/>
      <c r="KG13" s="54"/>
      <c r="KH13" s="54"/>
      <c r="KI13" s="54"/>
      <c r="KJ13" s="54"/>
      <c r="KK13" s="54"/>
      <c r="KL13" s="54"/>
      <c r="KM13" s="54"/>
      <c r="KN13" s="54"/>
      <c r="KO13" s="54"/>
      <c r="KP13" s="54"/>
      <c r="KQ13" s="54"/>
      <c r="KR13" s="54"/>
      <c r="KS13" s="54"/>
      <c r="KT13" s="54"/>
      <c r="KU13" s="54"/>
      <c r="KV13" s="54"/>
      <c r="KW13" s="54"/>
      <c r="KX13" s="54"/>
      <c r="KY13" s="54"/>
      <c r="KZ13" s="54"/>
      <c r="LA13" s="54"/>
      <c r="LB13" s="54"/>
      <c r="LC13" s="54"/>
      <c r="LD13" s="54"/>
      <c r="LE13" s="54"/>
      <c r="LF13" s="54"/>
      <c r="LG13" s="54"/>
      <c r="LH13" s="54"/>
      <c r="LI13" s="54"/>
      <c r="LJ13" s="54"/>
      <c r="LK13" s="54"/>
      <c r="LL13" s="54"/>
      <c r="LM13" s="54"/>
      <c r="LN13" s="54"/>
      <c r="LO13" s="54"/>
      <c r="LP13" s="54"/>
      <c r="LQ13" s="54"/>
      <c r="LR13" s="54"/>
      <c r="LS13" s="54"/>
      <c r="LT13" s="54"/>
      <c r="LU13" s="54"/>
      <c r="LV13" s="54"/>
      <c r="LW13" s="54"/>
      <c r="LX13" s="54"/>
      <c r="LY13" s="54"/>
      <c r="LZ13" s="54"/>
      <c r="MA13" s="54"/>
      <c r="MB13" s="54"/>
      <c r="MC13" s="54"/>
      <c r="MD13" s="54"/>
      <c r="ME13" s="54"/>
      <c r="MF13" s="54"/>
      <c r="MG13" s="54"/>
      <c r="MH13" s="54"/>
      <c r="MI13" s="54"/>
      <c r="MJ13" s="54"/>
      <c r="MK13" s="54"/>
      <c r="ML13" s="54"/>
      <c r="MM13" s="54"/>
      <c r="MN13" s="54"/>
      <c r="MO13" s="54"/>
      <c r="MP13" s="54"/>
      <c r="MQ13" s="54"/>
      <c r="MR13" s="54"/>
      <c r="MS13" s="54"/>
      <c r="MT13" s="54"/>
      <c r="MU13" s="54"/>
      <c r="MV13" s="54"/>
      <c r="MW13" s="54"/>
      <c r="MX13" s="54"/>
      <c r="MY13" s="54"/>
      <c r="MZ13" s="54"/>
      <c r="NA13" s="54"/>
      <c r="NB13" s="54"/>
      <c r="NC13" s="54"/>
      <c r="ND13" s="54"/>
      <c r="NE13" s="54"/>
      <c r="NF13" s="54"/>
      <c r="NG13" s="54"/>
      <c r="NH13" s="54"/>
      <c r="NI13" s="54"/>
      <c r="NJ13" s="54"/>
      <c r="NK13" s="54"/>
      <c r="NL13" s="54"/>
      <c r="NM13" s="54"/>
      <c r="NN13" s="54"/>
      <c r="NO13" s="54"/>
      <c r="NP13" s="54"/>
      <c r="NQ13" s="54"/>
      <c r="NR13" s="54"/>
      <c r="NS13" s="54"/>
      <c r="NT13" s="54"/>
      <c r="NU13" s="54"/>
      <c r="NV13" s="54"/>
      <c r="NW13" s="54"/>
      <c r="NX13" s="54"/>
      <c r="NY13" s="54"/>
      <c r="NZ13" s="54"/>
      <c r="OA13" s="54"/>
      <c r="OB13" s="54"/>
      <c r="OC13" s="54"/>
      <c r="OD13" s="54"/>
      <c r="OE13" s="54"/>
      <c r="OF13" s="54"/>
      <c r="OG13" s="54"/>
      <c r="OH13" s="54"/>
      <c r="OI13" s="54"/>
      <c r="OJ13" s="54"/>
      <c r="OK13" s="54"/>
      <c r="OL13" s="54"/>
      <c r="OM13" s="54"/>
      <c r="ON13" s="54"/>
      <c r="OO13" s="54"/>
      <c r="OP13" s="54"/>
      <c r="OQ13" s="54"/>
      <c r="OR13" s="54"/>
      <c r="OS13" s="54"/>
      <c r="OT13" s="54"/>
      <c r="OU13" s="54"/>
      <c r="OV13" s="54"/>
      <c r="OW13" s="54"/>
      <c r="OX13" s="54"/>
      <c r="OY13" s="54"/>
      <c r="OZ13" s="54"/>
      <c r="PA13" s="54"/>
      <c r="PB13" s="54"/>
      <c r="PC13" s="54"/>
      <c r="PD13" s="54"/>
      <c r="PE13" s="54"/>
      <c r="PF13" s="54"/>
      <c r="PG13" s="54"/>
      <c r="PH13" s="54"/>
      <c r="PI13" s="54"/>
      <c r="PJ13" s="54"/>
      <c r="PK13" s="54"/>
      <c r="PL13" s="54"/>
      <c r="PM13" s="54"/>
      <c r="PN13" s="54"/>
      <c r="PO13" s="54"/>
      <c r="PP13" s="54"/>
      <c r="PQ13" s="54"/>
      <c r="PR13" s="54"/>
      <c r="PS13" s="54"/>
      <c r="PT13" s="54"/>
      <c r="PU13" s="54"/>
      <c r="PV13" s="54"/>
      <c r="PW13" s="54"/>
      <c r="PX13" s="54"/>
      <c r="PY13" s="54"/>
      <c r="PZ13" s="54"/>
      <c r="QA13" s="54"/>
      <c r="QB13" s="54"/>
      <c r="QC13" s="54"/>
      <c r="QD13" s="54"/>
      <c r="QE13" s="54"/>
      <c r="QF13" s="54"/>
      <c r="QG13" s="54"/>
      <c r="QH13" s="54"/>
      <c r="QI13" s="54"/>
      <c r="QJ13" s="54"/>
      <c r="QK13" s="54"/>
      <c r="QL13" s="54"/>
      <c r="QM13" s="54"/>
      <c r="QN13" s="54"/>
      <c r="QO13" s="54"/>
      <c r="QP13" s="54"/>
      <c r="QQ13" s="54"/>
      <c r="QR13" s="54"/>
      <c r="QS13" s="54"/>
      <c r="QT13" s="54"/>
      <c r="QU13" s="54"/>
      <c r="QV13" s="54"/>
      <c r="QW13" s="54"/>
      <c r="QX13" s="54"/>
      <c r="QY13" s="54"/>
      <c r="QZ13" s="54"/>
      <c r="RA13" s="54"/>
      <c r="RB13" s="54"/>
      <c r="RC13" s="54"/>
      <c r="RD13" s="54"/>
      <c r="RE13" s="54"/>
      <c r="RF13" s="54"/>
      <c r="RG13" s="54"/>
      <c r="RH13" s="54"/>
      <c r="RI13" s="54"/>
      <c r="RJ13" s="54"/>
      <c r="RK13" s="54"/>
      <c r="RL13" s="54"/>
      <c r="RM13" s="54"/>
      <c r="RN13" s="54"/>
      <c r="RO13" s="54"/>
      <c r="RP13" s="54"/>
      <c r="RQ13" s="54"/>
      <c r="RR13" s="54"/>
      <c r="RS13" s="54"/>
      <c r="RT13" s="54"/>
      <c r="RU13" s="54"/>
      <c r="RV13" s="54"/>
      <c r="RW13" s="54"/>
      <c r="RX13" s="54"/>
      <c r="RY13" s="54"/>
      <c r="RZ13" s="54"/>
      <c r="SA13" s="54"/>
      <c r="SB13" s="54"/>
      <c r="SC13" s="54"/>
      <c r="SD13" s="54"/>
      <c r="SE13" s="54"/>
      <c r="SF13" s="54"/>
      <c r="SG13" s="54"/>
      <c r="SH13" s="54"/>
      <c r="SI13" s="54"/>
      <c r="SJ13" s="54"/>
      <c r="SK13" s="54"/>
      <c r="SL13" s="54"/>
      <c r="SM13" s="54"/>
      <c r="SN13" s="54"/>
      <c r="SO13" s="54"/>
      <c r="SP13" s="54"/>
      <c r="SQ13" s="54"/>
      <c r="SR13" s="54"/>
      <c r="SS13" s="54"/>
      <c r="ST13" s="54"/>
      <c r="SU13" s="54"/>
      <c r="SV13" s="54"/>
      <c r="SW13" s="54"/>
      <c r="SX13" s="54"/>
      <c r="SY13" s="54"/>
      <c r="SZ13" s="54"/>
      <c r="TA13" s="54"/>
      <c r="TB13" s="54"/>
      <c r="TC13" s="54"/>
      <c r="TD13" s="54"/>
      <c r="TE13" s="54"/>
      <c r="TF13" s="54"/>
      <c r="TG13" s="54"/>
      <c r="TH13" s="54"/>
      <c r="TI13" s="54"/>
      <c r="TJ13" s="54"/>
      <c r="TK13" s="54"/>
      <c r="TL13" s="54"/>
      <c r="TM13" s="54"/>
      <c r="TN13" s="54"/>
      <c r="TO13" s="54"/>
      <c r="TP13" s="54"/>
      <c r="TQ13" s="54"/>
      <c r="TR13" s="54"/>
      <c r="TS13" s="54"/>
      <c r="TT13" s="54"/>
      <c r="TU13" s="54"/>
      <c r="TV13" s="54"/>
      <c r="TW13" s="54"/>
      <c r="TX13" s="54"/>
      <c r="TY13" s="54"/>
      <c r="TZ13" s="54"/>
      <c r="UA13" s="54"/>
      <c r="UB13" s="54"/>
      <c r="UC13" s="54"/>
      <c r="UD13" s="54"/>
      <c r="UE13" s="54"/>
      <c r="UF13" s="54"/>
      <c r="UG13" s="54"/>
      <c r="UH13" s="54"/>
      <c r="UI13" s="54"/>
      <c r="UJ13" s="54"/>
      <c r="UK13" s="54"/>
      <c r="UL13" s="54"/>
      <c r="UM13" s="54"/>
      <c r="UN13" s="54"/>
      <c r="UO13" s="54"/>
      <c r="UP13" s="54"/>
      <c r="UQ13" s="54"/>
      <c r="UR13" s="54"/>
      <c r="US13" s="54"/>
      <c r="UT13" s="54"/>
      <c r="UU13" s="54"/>
      <c r="UV13" s="54"/>
      <c r="UW13" s="54"/>
      <c r="UX13" s="54"/>
      <c r="UY13" s="54"/>
      <c r="UZ13" s="54"/>
      <c r="VA13" s="54"/>
      <c r="VB13" s="54"/>
      <c r="VC13" s="54"/>
      <c r="VD13" s="54"/>
      <c r="VE13" s="54"/>
      <c r="VF13" s="54"/>
      <c r="VG13" s="54"/>
      <c r="VH13" s="54"/>
      <c r="VI13" s="54"/>
      <c r="VJ13" s="54"/>
      <c r="VK13" s="54"/>
      <c r="VL13" s="54"/>
      <c r="VM13" s="54"/>
      <c r="VN13" s="54"/>
      <c r="VO13" s="54"/>
      <c r="VP13" s="54"/>
      <c r="VQ13" s="54"/>
      <c r="VR13" s="54"/>
      <c r="VS13" s="54"/>
      <c r="VT13" s="54"/>
      <c r="VU13" s="54"/>
      <c r="VV13" s="54"/>
      <c r="VW13" s="54"/>
      <c r="VX13" s="54"/>
      <c r="VY13" s="54"/>
      <c r="VZ13" s="54"/>
      <c r="WA13" s="54"/>
      <c r="WB13" s="54"/>
      <c r="WC13" s="54"/>
      <c r="WD13" s="54"/>
      <c r="WE13" s="54"/>
      <c r="WF13" s="54"/>
      <c r="WG13" s="54"/>
      <c r="WH13" s="54"/>
      <c r="WI13" s="54"/>
      <c r="WJ13" s="54"/>
      <c r="WK13" s="54"/>
      <c r="WL13" s="54"/>
      <c r="WM13" s="54"/>
      <c r="WN13" s="54"/>
      <c r="WO13" s="54"/>
      <c r="WP13" s="54"/>
      <c r="WQ13" s="54"/>
      <c r="WR13" s="54"/>
      <c r="WS13" s="54"/>
      <c r="WT13" s="54"/>
      <c r="WU13" s="54"/>
      <c r="WV13" s="54"/>
      <c r="WW13" s="54"/>
      <c r="WX13" s="54"/>
      <c r="WY13" s="54"/>
      <c r="WZ13" s="54"/>
      <c r="XA13" s="54"/>
      <c r="XB13" s="54"/>
      <c r="XC13" s="54"/>
      <c r="XD13" s="54"/>
      <c r="XE13" s="54"/>
      <c r="XF13" s="54"/>
      <c r="XG13" s="54"/>
      <c r="XH13" s="54"/>
      <c r="XI13" s="54"/>
      <c r="XJ13" s="54"/>
      <c r="XK13" s="54"/>
      <c r="XL13" s="54"/>
      <c r="XM13" s="54"/>
      <c r="XN13" s="54"/>
      <c r="XO13" s="54"/>
      <c r="XP13" s="54"/>
      <c r="XQ13" s="54"/>
      <c r="XR13" s="54"/>
      <c r="XS13" s="54"/>
      <c r="XT13" s="54"/>
      <c r="XU13" s="54"/>
      <c r="XV13" s="54"/>
      <c r="XW13" s="54"/>
      <c r="XX13" s="54"/>
      <c r="XY13" s="54"/>
      <c r="XZ13" s="54"/>
      <c r="YA13" s="54"/>
      <c r="YB13" s="54"/>
      <c r="YC13" s="54"/>
      <c r="YD13" s="54"/>
      <c r="YE13" s="54"/>
      <c r="YF13" s="54"/>
      <c r="YG13" s="54"/>
      <c r="YH13" s="54"/>
      <c r="YI13" s="54"/>
      <c r="YJ13" s="54"/>
      <c r="YK13" s="54"/>
      <c r="YL13" s="54"/>
      <c r="YM13" s="54"/>
      <c r="YN13" s="54"/>
      <c r="YO13" s="54"/>
      <c r="YP13" s="54"/>
      <c r="YQ13" s="54"/>
      <c r="YR13" s="54"/>
      <c r="YS13" s="54"/>
      <c r="YT13" s="54"/>
      <c r="YU13" s="54"/>
      <c r="YV13" s="54"/>
      <c r="YW13" s="54"/>
      <c r="YX13" s="54"/>
      <c r="YY13" s="54"/>
      <c r="YZ13" s="54"/>
      <c r="ZA13" s="54"/>
      <c r="ZB13" s="54"/>
      <c r="ZC13" s="54"/>
      <c r="ZD13" s="54"/>
      <c r="ZE13" s="54"/>
      <c r="ZF13" s="54"/>
      <c r="ZG13" s="54"/>
      <c r="ZH13" s="54"/>
      <c r="ZI13" s="54"/>
      <c r="ZJ13" s="54"/>
      <c r="ZK13" s="54"/>
      <c r="ZL13" s="54"/>
      <c r="ZM13" s="54"/>
      <c r="ZN13" s="54"/>
      <c r="ZO13" s="54"/>
      <c r="ZP13" s="54"/>
      <c r="ZQ13" s="54"/>
      <c r="ZR13" s="54"/>
      <c r="ZS13" s="54"/>
      <c r="ZT13" s="54"/>
      <c r="ZU13" s="54"/>
      <c r="ZV13" s="54"/>
      <c r="ZW13" s="54"/>
      <c r="ZX13" s="54"/>
      <c r="ZY13" s="54"/>
      <c r="ZZ13" s="54"/>
      <c r="AAA13" s="54"/>
      <c r="AAB13" s="54"/>
      <c r="AAC13" s="54"/>
      <c r="AAD13" s="54"/>
      <c r="AAE13" s="54"/>
      <c r="AAF13" s="54"/>
      <c r="AAG13" s="54"/>
      <c r="AAH13" s="54"/>
      <c r="AAI13" s="54"/>
      <c r="AAJ13" s="54"/>
      <c r="AAK13" s="54"/>
      <c r="AAL13" s="54"/>
      <c r="AAM13" s="54"/>
      <c r="AAN13" s="54"/>
      <c r="AAO13" s="54"/>
      <c r="AAP13" s="54"/>
      <c r="AAQ13" s="54"/>
      <c r="AAR13" s="54"/>
      <c r="AAS13" s="54"/>
      <c r="AAT13" s="54"/>
      <c r="AAU13" s="54"/>
      <c r="AAV13" s="54"/>
      <c r="AAW13" s="54"/>
      <c r="AAX13" s="54"/>
      <c r="AAY13" s="54"/>
      <c r="AAZ13" s="54"/>
      <c r="ABA13" s="54"/>
      <c r="ABB13" s="54"/>
      <c r="ABC13" s="54"/>
      <c r="ABD13" s="54"/>
      <c r="ABE13" s="54"/>
      <c r="ABF13" s="54"/>
      <c r="ABG13" s="54"/>
      <c r="ABH13" s="54"/>
      <c r="ABI13" s="54"/>
      <c r="ABJ13" s="54"/>
      <c r="ABK13" s="54"/>
      <c r="ABL13" s="54"/>
      <c r="ABM13" s="54"/>
      <c r="ABN13" s="54"/>
      <c r="ABO13" s="54"/>
      <c r="ABP13" s="54"/>
      <c r="ABQ13" s="54"/>
      <c r="ABR13" s="54"/>
      <c r="ABS13" s="54"/>
      <c r="ABT13" s="54"/>
      <c r="ABU13" s="54"/>
      <c r="ABV13" s="54"/>
      <c r="ABW13" s="54"/>
      <c r="ABX13" s="54"/>
      <c r="ABY13" s="54"/>
      <c r="ABZ13" s="54"/>
      <c r="ACA13" s="54"/>
      <c r="ACB13" s="54"/>
      <c r="ACC13" s="54"/>
      <c r="ACD13" s="54"/>
      <c r="ACE13" s="54"/>
      <c r="ACF13" s="54"/>
      <c r="ACG13" s="54"/>
      <c r="ACH13" s="54"/>
      <c r="ACI13" s="54"/>
      <c r="ACJ13" s="54"/>
      <c r="ACK13" s="54"/>
      <c r="ACL13" s="54"/>
      <c r="ACM13" s="54"/>
      <c r="ACN13" s="54"/>
      <c r="ACO13" s="54"/>
      <c r="ACP13" s="54"/>
      <c r="ACQ13" s="54"/>
      <c r="ACR13" s="54"/>
      <c r="ACS13" s="54"/>
      <c r="ACT13" s="54"/>
      <c r="ACU13" s="54"/>
      <c r="ACV13" s="54"/>
      <c r="ACW13" s="54"/>
      <c r="ACX13" s="54"/>
      <c r="ACY13" s="54"/>
      <c r="ACZ13" s="54"/>
      <c r="ADA13" s="54"/>
      <c r="ADB13" s="54"/>
      <c r="ADC13" s="54"/>
      <c r="ADD13" s="54"/>
      <c r="ADE13" s="54"/>
      <c r="ADF13" s="54"/>
      <c r="ADG13" s="54"/>
      <c r="ADH13" s="54"/>
      <c r="ADI13" s="54"/>
      <c r="ADJ13" s="54"/>
      <c r="ADK13" s="54"/>
      <c r="ADL13" s="54"/>
      <c r="ADM13" s="54"/>
      <c r="ADN13" s="54"/>
      <c r="ADO13" s="54"/>
      <c r="ADP13" s="54"/>
      <c r="ADQ13" s="54"/>
      <c r="ADR13" s="54"/>
      <c r="ADS13" s="54"/>
      <c r="ADT13" s="54"/>
      <c r="ADU13" s="54"/>
      <c r="ADV13" s="54"/>
      <c r="ADW13" s="54"/>
      <c r="ADX13" s="54"/>
      <c r="ADY13" s="54"/>
      <c r="ADZ13" s="54"/>
      <c r="AEA13" s="54"/>
      <c r="AEB13" s="54"/>
      <c r="AEC13" s="54"/>
      <c r="AED13" s="54"/>
      <c r="AEE13" s="54"/>
      <c r="AEF13" s="54"/>
      <c r="AEG13" s="54"/>
      <c r="AEH13" s="54"/>
      <c r="AEI13" s="54"/>
      <c r="AEJ13" s="54"/>
      <c r="AEK13" s="54"/>
      <c r="AEL13" s="54"/>
      <c r="AEM13" s="54"/>
      <c r="AEN13" s="54"/>
      <c r="AEO13" s="54"/>
      <c r="AEP13" s="54"/>
      <c r="AEQ13" s="54"/>
      <c r="AER13" s="54"/>
      <c r="AES13" s="54"/>
      <c r="AET13" s="54"/>
      <c r="AEU13" s="54"/>
      <c r="AEV13" s="54"/>
      <c r="AEW13" s="54"/>
      <c r="AEX13" s="54"/>
      <c r="AEY13" s="54"/>
      <c r="AEZ13" s="54"/>
      <c r="AFA13" s="54"/>
      <c r="AFB13" s="54"/>
      <c r="AFC13" s="54"/>
      <c r="AFD13" s="54"/>
      <c r="AFE13" s="54"/>
      <c r="AFF13" s="54"/>
      <c r="AFG13" s="54"/>
      <c r="AFH13" s="54"/>
      <c r="AFI13" s="54"/>
      <c r="AFJ13" s="54"/>
      <c r="AFK13" s="54"/>
      <c r="AFL13" s="54"/>
      <c r="AFM13" s="54"/>
      <c r="AFN13" s="54"/>
      <c r="AFO13" s="54"/>
      <c r="AFP13" s="54"/>
      <c r="AFQ13" s="54"/>
      <c r="AFR13" s="54"/>
      <c r="AFS13" s="54"/>
      <c r="AFT13" s="54"/>
      <c r="AFU13" s="54"/>
      <c r="AFV13" s="54"/>
      <c r="AFW13" s="54"/>
      <c r="AFX13" s="54"/>
      <c r="AFY13" s="54"/>
      <c r="AFZ13" s="54"/>
      <c r="AGA13" s="54"/>
      <c r="AGB13" s="54"/>
      <c r="AGC13" s="54"/>
      <c r="AGD13" s="54"/>
      <c r="AGE13" s="54"/>
      <c r="AGF13" s="54"/>
      <c r="AGG13" s="54"/>
      <c r="AGH13" s="54"/>
      <c r="AGI13" s="54"/>
      <c r="AGJ13" s="54"/>
      <c r="AGK13" s="54"/>
      <c r="AGL13" s="54"/>
      <c r="AGM13" s="54"/>
      <c r="AGN13" s="54"/>
      <c r="AGO13" s="54"/>
      <c r="AGP13" s="54"/>
      <c r="AGQ13" s="54"/>
      <c r="AGR13" s="54"/>
      <c r="AGS13" s="54"/>
      <c r="AGT13" s="54"/>
      <c r="AGU13" s="54"/>
      <c r="AGV13" s="54"/>
      <c r="AGW13" s="54"/>
      <c r="AGX13" s="54"/>
      <c r="AGY13" s="54"/>
      <c r="AGZ13" s="54"/>
      <c r="AHA13" s="54"/>
      <c r="AHB13" s="54"/>
      <c r="AHC13" s="54"/>
      <c r="AHD13" s="54"/>
      <c r="AHE13" s="54"/>
      <c r="AHF13" s="54"/>
      <c r="AHG13" s="54"/>
      <c r="AHH13" s="54"/>
      <c r="AHI13" s="54"/>
      <c r="AHJ13" s="54"/>
      <c r="AHK13" s="54"/>
      <c r="AHL13" s="54"/>
      <c r="AHM13" s="54"/>
      <c r="AHN13" s="54"/>
      <c r="AHO13" s="54"/>
      <c r="AHP13" s="54"/>
      <c r="AHQ13" s="54"/>
      <c r="AHR13" s="54"/>
      <c r="AHS13" s="54"/>
      <c r="AHT13" s="54"/>
      <c r="AHU13" s="54"/>
      <c r="AHV13" s="54"/>
      <c r="AHW13" s="54"/>
      <c r="AHX13" s="54"/>
      <c r="AHY13" s="54"/>
      <c r="AHZ13" s="54"/>
      <c r="AIA13" s="54"/>
      <c r="AIB13" s="54"/>
      <c r="AIC13" s="54"/>
      <c r="AID13" s="54"/>
      <c r="AIE13" s="54"/>
      <c r="AIF13" s="54"/>
      <c r="AIG13" s="54"/>
      <c r="AIH13" s="54"/>
      <c r="AII13" s="54"/>
      <c r="AIJ13" s="54"/>
      <c r="AIK13" s="54"/>
      <c r="AIL13" s="54"/>
      <c r="AIM13" s="54"/>
      <c r="AIN13" s="54"/>
      <c r="AIO13" s="54"/>
      <c r="AIP13" s="54"/>
      <c r="AIQ13" s="54"/>
      <c r="AIR13" s="54"/>
      <c r="AIS13" s="54"/>
      <c r="AIT13" s="54"/>
      <c r="AIU13" s="54"/>
      <c r="AIV13" s="54"/>
      <c r="AIW13" s="54"/>
      <c r="AIX13" s="54"/>
      <c r="AIY13" s="54"/>
      <c r="AIZ13" s="54"/>
      <c r="AJA13" s="54"/>
      <c r="AJB13" s="54"/>
      <c r="AJC13" s="54"/>
      <c r="AJD13" s="54"/>
      <c r="AJE13" s="54"/>
      <c r="AJF13" s="54"/>
      <c r="AJG13" s="54"/>
      <c r="AJH13" s="54"/>
      <c r="AJI13" s="54"/>
      <c r="AJJ13" s="54"/>
      <c r="AJK13" s="54"/>
      <c r="AJL13" s="54"/>
      <c r="AJM13" s="54"/>
      <c r="AJN13" s="54"/>
      <c r="AJO13" s="54"/>
      <c r="AJP13" s="54"/>
      <c r="AJQ13" s="54"/>
      <c r="AJR13" s="54"/>
      <c r="AJS13" s="54"/>
      <c r="AJT13" s="54"/>
      <c r="AJU13" s="54"/>
      <c r="AJV13" s="54"/>
      <c r="AJW13" s="54"/>
      <c r="AJX13" s="54"/>
      <c r="AJY13" s="54"/>
      <c r="AJZ13" s="54"/>
      <c r="AKA13" s="54"/>
      <c r="AKB13" s="54"/>
      <c r="AKC13" s="54"/>
      <c r="AKD13" s="54"/>
      <c r="AKE13" s="54"/>
      <c r="AKF13" s="54"/>
      <c r="AKG13" s="54"/>
      <c r="AKH13" s="54"/>
      <c r="AKI13" s="54"/>
      <c r="AKJ13" s="54"/>
      <c r="AKK13" s="54"/>
      <c r="AKL13" s="54"/>
      <c r="AKM13" s="54"/>
      <c r="AKN13" s="54"/>
      <c r="AKO13" s="54"/>
      <c r="AKP13" s="54"/>
      <c r="AKQ13" s="54"/>
      <c r="AKR13" s="54"/>
      <c r="AKS13" s="54"/>
      <c r="AKT13" s="54"/>
      <c r="AKU13" s="54"/>
      <c r="AKV13" s="54"/>
      <c r="AKW13" s="54"/>
      <c r="AKX13" s="54"/>
      <c r="AKY13" s="54"/>
      <c r="AKZ13" s="54"/>
      <c r="ALA13" s="54"/>
      <c r="ALB13" s="54"/>
      <c r="ALC13" s="54"/>
      <c r="ALD13" s="54"/>
      <c r="ALE13" s="54"/>
      <c r="ALF13" s="54"/>
      <c r="ALG13" s="54"/>
      <c r="ALH13" s="54"/>
      <c r="ALI13" s="54"/>
      <c r="ALJ13" s="54"/>
      <c r="ALK13" s="54"/>
      <c r="ALL13" s="54"/>
      <c r="ALM13" s="54"/>
      <c r="ALN13" s="54"/>
      <c r="ALO13" s="54"/>
      <c r="ALP13" s="54"/>
      <c r="ALQ13" s="54"/>
      <c r="ALR13" s="54"/>
      <c r="ALS13" s="54"/>
      <c r="ALT13" s="54"/>
      <c r="ALU13" s="54"/>
      <c r="ALV13" s="54"/>
      <c r="ALW13" s="54"/>
      <c r="ALX13" s="54"/>
      <c r="ALY13" s="54"/>
      <c r="ALZ13" s="54"/>
      <c r="AMA13" s="54"/>
      <c r="AMB13" s="54"/>
      <c r="AMC13" s="54"/>
      <c r="AMD13" s="54"/>
      <c r="AME13" s="54"/>
      <c r="AMF13" s="54"/>
      <c r="AMG13" s="54"/>
      <c r="AMH13" s="54"/>
      <c r="AMI13" s="31"/>
    </row>
    <row r="14" spans="1:1023" ht="15.75">
      <c r="A14" s="43" t="s">
        <v>300</v>
      </c>
      <c r="B14" s="80"/>
      <c r="C14" s="94">
        <f>C12*100/C3</f>
        <v>24.154882154882156</v>
      </c>
      <c r="D14" s="94">
        <f t="shared" ref="D14:F14" si="3">D12*100/D3</f>
        <v>23.606653491436099</v>
      </c>
      <c r="E14" s="94">
        <f t="shared" si="3"/>
        <v>22.347416726006806</v>
      </c>
      <c r="F14" s="94">
        <f t="shared" si="3"/>
        <v>23.48333890374332</v>
      </c>
      <c r="G14" s="44"/>
      <c r="H14" s="45"/>
      <c r="I14" s="45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  <c r="IW14" s="54"/>
      <c r="IX14" s="54"/>
      <c r="IY14" s="54"/>
      <c r="IZ14" s="54"/>
      <c r="JA14" s="54"/>
      <c r="JB14" s="54"/>
      <c r="JC14" s="54"/>
      <c r="JD14" s="54"/>
      <c r="JE14" s="54"/>
      <c r="JF14" s="54"/>
      <c r="JG14" s="54"/>
      <c r="JH14" s="54"/>
      <c r="JI14" s="54"/>
      <c r="JJ14" s="54"/>
      <c r="JK14" s="54"/>
      <c r="JL14" s="54"/>
      <c r="JM14" s="54"/>
      <c r="JN14" s="54"/>
      <c r="JO14" s="54"/>
      <c r="JP14" s="54"/>
      <c r="JQ14" s="54"/>
      <c r="JR14" s="54"/>
      <c r="JS14" s="54"/>
      <c r="JT14" s="54"/>
      <c r="JU14" s="54"/>
      <c r="JV14" s="54"/>
      <c r="JW14" s="54"/>
      <c r="JX14" s="54"/>
      <c r="JY14" s="54"/>
      <c r="JZ14" s="54"/>
      <c r="KA14" s="54"/>
      <c r="KB14" s="54"/>
      <c r="KC14" s="54"/>
      <c r="KD14" s="54"/>
      <c r="KE14" s="54"/>
      <c r="KF14" s="54"/>
      <c r="KG14" s="54"/>
      <c r="KH14" s="54"/>
      <c r="KI14" s="54"/>
      <c r="KJ14" s="54"/>
      <c r="KK14" s="54"/>
      <c r="KL14" s="54"/>
      <c r="KM14" s="54"/>
      <c r="KN14" s="54"/>
      <c r="KO14" s="54"/>
      <c r="KP14" s="54"/>
      <c r="KQ14" s="54"/>
      <c r="KR14" s="54"/>
      <c r="KS14" s="54"/>
      <c r="KT14" s="54"/>
      <c r="KU14" s="54"/>
      <c r="KV14" s="54"/>
      <c r="KW14" s="54"/>
      <c r="KX14" s="54"/>
      <c r="KY14" s="54"/>
      <c r="KZ14" s="54"/>
      <c r="LA14" s="54"/>
      <c r="LB14" s="54"/>
      <c r="LC14" s="54"/>
      <c r="LD14" s="54"/>
      <c r="LE14" s="54"/>
      <c r="LF14" s="54"/>
      <c r="LG14" s="54"/>
      <c r="LH14" s="54"/>
      <c r="LI14" s="54"/>
      <c r="LJ14" s="54"/>
      <c r="LK14" s="54"/>
      <c r="LL14" s="54"/>
      <c r="LM14" s="54"/>
      <c r="LN14" s="54"/>
      <c r="LO14" s="54"/>
      <c r="LP14" s="54"/>
      <c r="LQ14" s="54"/>
      <c r="LR14" s="54"/>
      <c r="LS14" s="54"/>
      <c r="LT14" s="54"/>
      <c r="LU14" s="54"/>
      <c r="LV14" s="54"/>
      <c r="LW14" s="54"/>
      <c r="LX14" s="54"/>
      <c r="LY14" s="54"/>
      <c r="LZ14" s="54"/>
      <c r="MA14" s="54"/>
      <c r="MB14" s="54"/>
      <c r="MC14" s="54"/>
      <c r="MD14" s="54"/>
      <c r="ME14" s="54"/>
      <c r="MF14" s="54"/>
      <c r="MG14" s="54"/>
      <c r="MH14" s="54"/>
      <c r="MI14" s="54"/>
      <c r="MJ14" s="54"/>
      <c r="MK14" s="54"/>
      <c r="ML14" s="54"/>
      <c r="MM14" s="54"/>
      <c r="MN14" s="54"/>
      <c r="MO14" s="54"/>
      <c r="MP14" s="54"/>
      <c r="MQ14" s="54"/>
      <c r="MR14" s="54"/>
      <c r="MS14" s="54"/>
      <c r="MT14" s="54"/>
      <c r="MU14" s="54"/>
      <c r="MV14" s="54"/>
      <c r="MW14" s="54"/>
      <c r="MX14" s="54"/>
      <c r="MY14" s="54"/>
      <c r="MZ14" s="54"/>
      <c r="NA14" s="54"/>
      <c r="NB14" s="54"/>
      <c r="NC14" s="54"/>
      <c r="ND14" s="54"/>
      <c r="NE14" s="54"/>
      <c r="NF14" s="54"/>
      <c r="NG14" s="54"/>
      <c r="NH14" s="54"/>
      <c r="NI14" s="54"/>
      <c r="NJ14" s="54"/>
      <c r="NK14" s="54"/>
      <c r="NL14" s="54"/>
      <c r="NM14" s="54"/>
      <c r="NN14" s="54"/>
      <c r="NO14" s="54"/>
      <c r="NP14" s="54"/>
      <c r="NQ14" s="54"/>
      <c r="NR14" s="54"/>
      <c r="NS14" s="54"/>
      <c r="NT14" s="54"/>
      <c r="NU14" s="54"/>
      <c r="NV14" s="54"/>
      <c r="NW14" s="54"/>
      <c r="NX14" s="54"/>
      <c r="NY14" s="54"/>
      <c r="NZ14" s="54"/>
      <c r="OA14" s="54"/>
      <c r="OB14" s="54"/>
      <c r="OC14" s="54"/>
      <c r="OD14" s="54"/>
      <c r="OE14" s="54"/>
      <c r="OF14" s="54"/>
      <c r="OG14" s="54"/>
      <c r="OH14" s="54"/>
      <c r="OI14" s="54"/>
      <c r="OJ14" s="54"/>
      <c r="OK14" s="54"/>
      <c r="OL14" s="54"/>
      <c r="OM14" s="54"/>
      <c r="ON14" s="54"/>
      <c r="OO14" s="54"/>
      <c r="OP14" s="54"/>
      <c r="OQ14" s="54"/>
      <c r="OR14" s="54"/>
      <c r="OS14" s="54"/>
      <c r="OT14" s="54"/>
      <c r="OU14" s="54"/>
      <c r="OV14" s="54"/>
      <c r="OW14" s="54"/>
      <c r="OX14" s="54"/>
      <c r="OY14" s="54"/>
      <c r="OZ14" s="54"/>
      <c r="PA14" s="54"/>
      <c r="PB14" s="54"/>
      <c r="PC14" s="54"/>
      <c r="PD14" s="54"/>
      <c r="PE14" s="54"/>
      <c r="PF14" s="54"/>
      <c r="PG14" s="54"/>
      <c r="PH14" s="54"/>
      <c r="PI14" s="54"/>
      <c r="PJ14" s="54"/>
      <c r="PK14" s="54"/>
      <c r="PL14" s="54"/>
      <c r="PM14" s="54"/>
      <c r="PN14" s="54"/>
      <c r="PO14" s="54"/>
      <c r="PP14" s="54"/>
      <c r="PQ14" s="54"/>
      <c r="PR14" s="54"/>
      <c r="PS14" s="54"/>
      <c r="PT14" s="54"/>
      <c r="PU14" s="54"/>
      <c r="PV14" s="54"/>
      <c r="PW14" s="54"/>
      <c r="PX14" s="54"/>
      <c r="PY14" s="54"/>
      <c r="PZ14" s="54"/>
      <c r="QA14" s="54"/>
      <c r="QB14" s="54"/>
      <c r="QC14" s="54"/>
      <c r="QD14" s="54"/>
      <c r="QE14" s="54"/>
      <c r="QF14" s="54"/>
      <c r="QG14" s="54"/>
      <c r="QH14" s="54"/>
      <c r="QI14" s="54"/>
      <c r="QJ14" s="54"/>
      <c r="QK14" s="54"/>
      <c r="QL14" s="54"/>
      <c r="QM14" s="54"/>
      <c r="QN14" s="54"/>
      <c r="QO14" s="54"/>
      <c r="QP14" s="54"/>
      <c r="QQ14" s="54"/>
      <c r="QR14" s="54"/>
      <c r="QS14" s="54"/>
      <c r="QT14" s="54"/>
      <c r="QU14" s="54"/>
      <c r="QV14" s="54"/>
      <c r="QW14" s="54"/>
      <c r="QX14" s="54"/>
      <c r="QY14" s="54"/>
      <c r="QZ14" s="54"/>
      <c r="RA14" s="54"/>
      <c r="RB14" s="54"/>
      <c r="RC14" s="54"/>
      <c r="RD14" s="54"/>
      <c r="RE14" s="54"/>
      <c r="RF14" s="54"/>
      <c r="RG14" s="54"/>
      <c r="RH14" s="54"/>
      <c r="RI14" s="54"/>
      <c r="RJ14" s="54"/>
      <c r="RK14" s="54"/>
      <c r="RL14" s="54"/>
      <c r="RM14" s="54"/>
      <c r="RN14" s="54"/>
      <c r="RO14" s="54"/>
      <c r="RP14" s="54"/>
      <c r="RQ14" s="54"/>
      <c r="RR14" s="54"/>
      <c r="RS14" s="54"/>
      <c r="RT14" s="54"/>
      <c r="RU14" s="54"/>
      <c r="RV14" s="54"/>
      <c r="RW14" s="54"/>
      <c r="RX14" s="54"/>
      <c r="RY14" s="54"/>
      <c r="RZ14" s="54"/>
      <c r="SA14" s="54"/>
      <c r="SB14" s="54"/>
      <c r="SC14" s="54"/>
      <c r="SD14" s="54"/>
      <c r="SE14" s="54"/>
      <c r="SF14" s="54"/>
      <c r="SG14" s="54"/>
      <c r="SH14" s="54"/>
      <c r="SI14" s="54"/>
      <c r="SJ14" s="54"/>
      <c r="SK14" s="54"/>
      <c r="SL14" s="54"/>
      <c r="SM14" s="54"/>
      <c r="SN14" s="54"/>
      <c r="SO14" s="54"/>
      <c r="SP14" s="54"/>
      <c r="SQ14" s="54"/>
      <c r="SR14" s="54"/>
      <c r="SS14" s="54"/>
      <c r="ST14" s="54"/>
      <c r="SU14" s="54"/>
      <c r="SV14" s="54"/>
      <c r="SW14" s="54"/>
      <c r="SX14" s="54"/>
      <c r="SY14" s="54"/>
      <c r="SZ14" s="54"/>
      <c r="TA14" s="54"/>
      <c r="TB14" s="54"/>
      <c r="TC14" s="54"/>
      <c r="TD14" s="54"/>
      <c r="TE14" s="54"/>
      <c r="TF14" s="54"/>
      <c r="TG14" s="54"/>
      <c r="TH14" s="54"/>
      <c r="TI14" s="54"/>
      <c r="TJ14" s="54"/>
      <c r="TK14" s="54"/>
      <c r="TL14" s="54"/>
      <c r="TM14" s="54"/>
      <c r="TN14" s="54"/>
      <c r="TO14" s="54"/>
      <c r="TP14" s="54"/>
      <c r="TQ14" s="54"/>
      <c r="TR14" s="54"/>
      <c r="TS14" s="54"/>
      <c r="TT14" s="54"/>
      <c r="TU14" s="54"/>
      <c r="TV14" s="54"/>
      <c r="TW14" s="54"/>
      <c r="TX14" s="54"/>
      <c r="TY14" s="54"/>
      <c r="TZ14" s="54"/>
      <c r="UA14" s="54"/>
      <c r="UB14" s="54"/>
      <c r="UC14" s="54"/>
      <c r="UD14" s="54"/>
      <c r="UE14" s="54"/>
      <c r="UF14" s="54"/>
      <c r="UG14" s="54"/>
      <c r="UH14" s="54"/>
      <c r="UI14" s="54"/>
      <c r="UJ14" s="54"/>
      <c r="UK14" s="54"/>
      <c r="UL14" s="54"/>
      <c r="UM14" s="54"/>
      <c r="UN14" s="54"/>
      <c r="UO14" s="54"/>
      <c r="UP14" s="54"/>
      <c r="UQ14" s="54"/>
      <c r="UR14" s="54"/>
      <c r="US14" s="54"/>
      <c r="UT14" s="54"/>
      <c r="UU14" s="54"/>
      <c r="UV14" s="54"/>
      <c r="UW14" s="54"/>
      <c r="UX14" s="54"/>
      <c r="UY14" s="54"/>
      <c r="UZ14" s="54"/>
      <c r="VA14" s="54"/>
      <c r="VB14" s="54"/>
      <c r="VC14" s="54"/>
      <c r="VD14" s="54"/>
      <c r="VE14" s="54"/>
      <c r="VF14" s="54"/>
      <c r="VG14" s="54"/>
      <c r="VH14" s="54"/>
      <c r="VI14" s="54"/>
      <c r="VJ14" s="54"/>
      <c r="VK14" s="54"/>
      <c r="VL14" s="54"/>
      <c r="VM14" s="54"/>
      <c r="VN14" s="54"/>
      <c r="VO14" s="54"/>
      <c r="VP14" s="54"/>
      <c r="VQ14" s="54"/>
      <c r="VR14" s="54"/>
      <c r="VS14" s="54"/>
      <c r="VT14" s="54"/>
      <c r="VU14" s="54"/>
      <c r="VV14" s="54"/>
      <c r="VW14" s="54"/>
      <c r="VX14" s="54"/>
      <c r="VY14" s="54"/>
      <c r="VZ14" s="54"/>
      <c r="WA14" s="54"/>
      <c r="WB14" s="54"/>
      <c r="WC14" s="54"/>
      <c r="WD14" s="54"/>
      <c r="WE14" s="54"/>
      <c r="WF14" s="54"/>
      <c r="WG14" s="54"/>
      <c r="WH14" s="54"/>
      <c r="WI14" s="54"/>
      <c r="WJ14" s="54"/>
      <c r="WK14" s="54"/>
      <c r="WL14" s="54"/>
      <c r="WM14" s="54"/>
      <c r="WN14" s="54"/>
      <c r="WO14" s="54"/>
      <c r="WP14" s="54"/>
      <c r="WQ14" s="54"/>
      <c r="WR14" s="54"/>
      <c r="WS14" s="54"/>
      <c r="WT14" s="54"/>
      <c r="WU14" s="54"/>
      <c r="WV14" s="54"/>
      <c r="WW14" s="54"/>
      <c r="WX14" s="54"/>
      <c r="WY14" s="54"/>
      <c r="WZ14" s="54"/>
      <c r="XA14" s="54"/>
      <c r="XB14" s="54"/>
      <c r="XC14" s="54"/>
      <c r="XD14" s="54"/>
      <c r="XE14" s="54"/>
      <c r="XF14" s="54"/>
      <c r="XG14" s="54"/>
      <c r="XH14" s="54"/>
      <c r="XI14" s="54"/>
      <c r="XJ14" s="54"/>
      <c r="XK14" s="54"/>
      <c r="XL14" s="54"/>
      <c r="XM14" s="54"/>
      <c r="XN14" s="54"/>
      <c r="XO14" s="54"/>
      <c r="XP14" s="54"/>
      <c r="XQ14" s="54"/>
      <c r="XR14" s="54"/>
      <c r="XS14" s="54"/>
      <c r="XT14" s="54"/>
      <c r="XU14" s="54"/>
      <c r="XV14" s="54"/>
      <c r="XW14" s="54"/>
      <c r="XX14" s="54"/>
      <c r="XY14" s="54"/>
      <c r="XZ14" s="54"/>
      <c r="YA14" s="54"/>
      <c r="YB14" s="54"/>
      <c r="YC14" s="54"/>
      <c r="YD14" s="54"/>
      <c r="YE14" s="54"/>
      <c r="YF14" s="54"/>
      <c r="YG14" s="54"/>
      <c r="YH14" s="54"/>
      <c r="YI14" s="54"/>
      <c r="YJ14" s="54"/>
      <c r="YK14" s="54"/>
      <c r="YL14" s="54"/>
      <c r="YM14" s="54"/>
      <c r="YN14" s="54"/>
      <c r="YO14" s="54"/>
      <c r="YP14" s="54"/>
      <c r="YQ14" s="54"/>
      <c r="YR14" s="54"/>
      <c r="YS14" s="54"/>
      <c r="YT14" s="54"/>
      <c r="YU14" s="54"/>
      <c r="YV14" s="54"/>
      <c r="YW14" s="54"/>
      <c r="YX14" s="54"/>
      <c r="YY14" s="54"/>
      <c r="YZ14" s="54"/>
      <c r="ZA14" s="54"/>
      <c r="ZB14" s="54"/>
      <c r="ZC14" s="54"/>
      <c r="ZD14" s="54"/>
      <c r="ZE14" s="54"/>
      <c r="ZF14" s="54"/>
      <c r="ZG14" s="54"/>
      <c r="ZH14" s="54"/>
      <c r="ZI14" s="54"/>
      <c r="ZJ14" s="54"/>
      <c r="ZK14" s="54"/>
      <c r="ZL14" s="54"/>
      <c r="ZM14" s="54"/>
      <c r="ZN14" s="54"/>
      <c r="ZO14" s="54"/>
      <c r="ZP14" s="54"/>
      <c r="ZQ14" s="54"/>
      <c r="ZR14" s="54"/>
      <c r="ZS14" s="54"/>
      <c r="ZT14" s="54"/>
      <c r="ZU14" s="54"/>
      <c r="ZV14" s="54"/>
      <c r="ZW14" s="54"/>
      <c r="ZX14" s="54"/>
      <c r="ZY14" s="54"/>
      <c r="ZZ14" s="54"/>
      <c r="AAA14" s="54"/>
      <c r="AAB14" s="54"/>
      <c r="AAC14" s="54"/>
      <c r="AAD14" s="54"/>
      <c r="AAE14" s="54"/>
      <c r="AAF14" s="54"/>
      <c r="AAG14" s="54"/>
      <c r="AAH14" s="54"/>
      <c r="AAI14" s="54"/>
      <c r="AAJ14" s="54"/>
      <c r="AAK14" s="54"/>
      <c r="AAL14" s="54"/>
      <c r="AAM14" s="54"/>
      <c r="AAN14" s="54"/>
      <c r="AAO14" s="54"/>
      <c r="AAP14" s="54"/>
      <c r="AAQ14" s="54"/>
      <c r="AAR14" s="54"/>
      <c r="AAS14" s="54"/>
      <c r="AAT14" s="54"/>
      <c r="AAU14" s="54"/>
      <c r="AAV14" s="54"/>
      <c r="AAW14" s="54"/>
      <c r="AAX14" s="54"/>
      <c r="AAY14" s="54"/>
      <c r="AAZ14" s="54"/>
      <c r="ABA14" s="54"/>
      <c r="ABB14" s="54"/>
      <c r="ABC14" s="54"/>
      <c r="ABD14" s="54"/>
      <c r="ABE14" s="54"/>
      <c r="ABF14" s="54"/>
      <c r="ABG14" s="54"/>
      <c r="ABH14" s="54"/>
      <c r="ABI14" s="54"/>
      <c r="ABJ14" s="54"/>
      <c r="ABK14" s="54"/>
      <c r="ABL14" s="54"/>
      <c r="ABM14" s="54"/>
      <c r="ABN14" s="54"/>
      <c r="ABO14" s="54"/>
      <c r="ABP14" s="54"/>
      <c r="ABQ14" s="54"/>
      <c r="ABR14" s="54"/>
      <c r="ABS14" s="54"/>
      <c r="ABT14" s="54"/>
      <c r="ABU14" s="54"/>
      <c r="ABV14" s="54"/>
      <c r="ABW14" s="54"/>
      <c r="ABX14" s="54"/>
      <c r="ABY14" s="54"/>
      <c r="ABZ14" s="54"/>
      <c r="ACA14" s="54"/>
      <c r="ACB14" s="54"/>
      <c r="ACC14" s="54"/>
      <c r="ACD14" s="54"/>
      <c r="ACE14" s="54"/>
      <c r="ACF14" s="54"/>
      <c r="ACG14" s="54"/>
      <c r="ACH14" s="54"/>
      <c r="ACI14" s="54"/>
      <c r="ACJ14" s="54"/>
      <c r="ACK14" s="54"/>
      <c r="ACL14" s="54"/>
      <c r="ACM14" s="54"/>
      <c r="ACN14" s="54"/>
      <c r="ACO14" s="54"/>
      <c r="ACP14" s="54"/>
      <c r="ACQ14" s="54"/>
      <c r="ACR14" s="54"/>
      <c r="ACS14" s="54"/>
      <c r="ACT14" s="54"/>
      <c r="ACU14" s="54"/>
      <c r="ACV14" s="54"/>
      <c r="ACW14" s="54"/>
      <c r="ACX14" s="54"/>
      <c r="ACY14" s="54"/>
      <c r="ACZ14" s="54"/>
      <c r="ADA14" s="54"/>
      <c r="ADB14" s="54"/>
      <c r="ADC14" s="54"/>
      <c r="ADD14" s="54"/>
      <c r="ADE14" s="54"/>
      <c r="ADF14" s="54"/>
      <c r="ADG14" s="54"/>
      <c r="ADH14" s="54"/>
      <c r="ADI14" s="54"/>
      <c r="ADJ14" s="54"/>
      <c r="ADK14" s="54"/>
      <c r="ADL14" s="54"/>
      <c r="ADM14" s="54"/>
      <c r="ADN14" s="54"/>
      <c r="ADO14" s="54"/>
      <c r="ADP14" s="54"/>
      <c r="ADQ14" s="54"/>
      <c r="ADR14" s="54"/>
      <c r="ADS14" s="54"/>
      <c r="ADT14" s="54"/>
      <c r="ADU14" s="54"/>
      <c r="ADV14" s="54"/>
      <c r="ADW14" s="54"/>
      <c r="ADX14" s="54"/>
      <c r="ADY14" s="54"/>
      <c r="ADZ14" s="54"/>
      <c r="AEA14" s="54"/>
      <c r="AEB14" s="54"/>
      <c r="AEC14" s="54"/>
      <c r="AED14" s="54"/>
      <c r="AEE14" s="54"/>
      <c r="AEF14" s="54"/>
      <c r="AEG14" s="54"/>
      <c r="AEH14" s="54"/>
      <c r="AEI14" s="54"/>
      <c r="AEJ14" s="54"/>
      <c r="AEK14" s="54"/>
      <c r="AEL14" s="54"/>
      <c r="AEM14" s="54"/>
      <c r="AEN14" s="54"/>
      <c r="AEO14" s="54"/>
      <c r="AEP14" s="54"/>
      <c r="AEQ14" s="54"/>
      <c r="AER14" s="54"/>
      <c r="AES14" s="54"/>
      <c r="AET14" s="54"/>
      <c r="AEU14" s="54"/>
      <c r="AEV14" s="54"/>
      <c r="AEW14" s="54"/>
      <c r="AEX14" s="54"/>
      <c r="AEY14" s="54"/>
      <c r="AEZ14" s="54"/>
      <c r="AFA14" s="54"/>
      <c r="AFB14" s="54"/>
      <c r="AFC14" s="54"/>
      <c r="AFD14" s="54"/>
      <c r="AFE14" s="54"/>
      <c r="AFF14" s="54"/>
      <c r="AFG14" s="54"/>
      <c r="AFH14" s="54"/>
      <c r="AFI14" s="54"/>
      <c r="AFJ14" s="54"/>
      <c r="AFK14" s="54"/>
      <c r="AFL14" s="54"/>
      <c r="AFM14" s="54"/>
      <c r="AFN14" s="54"/>
      <c r="AFO14" s="54"/>
      <c r="AFP14" s="54"/>
      <c r="AFQ14" s="54"/>
      <c r="AFR14" s="54"/>
      <c r="AFS14" s="54"/>
      <c r="AFT14" s="54"/>
      <c r="AFU14" s="54"/>
      <c r="AFV14" s="54"/>
      <c r="AFW14" s="54"/>
      <c r="AFX14" s="54"/>
      <c r="AFY14" s="54"/>
      <c r="AFZ14" s="54"/>
      <c r="AGA14" s="54"/>
      <c r="AGB14" s="54"/>
      <c r="AGC14" s="54"/>
      <c r="AGD14" s="54"/>
      <c r="AGE14" s="54"/>
      <c r="AGF14" s="54"/>
      <c r="AGG14" s="54"/>
      <c r="AGH14" s="54"/>
      <c r="AGI14" s="54"/>
      <c r="AGJ14" s="54"/>
      <c r="AGK14" s="54"/>
      <c r="AGL14" s="54"/>
      <c r="AGM14" s="54"/>
      <c r="AGN14" s="54"/>
      <c r="AGO14" s="54"/>
      <c r="AGP14" s="54"/>
      <c r="AGQ14" s="54"/>
      <c r="AGR14" s="54"/>
      <c r="AGS14" s="54"/>
      <c r="AGT14" s="54"/>
      <c r="AGU14" s="54"/>
      <c r="AGV14" s="54"/>
      <c r="AGW14" s="54"/>
      <c r="AGX14" s="54"/>
      <c r="AGY14" s="54"/>
      <c r="AGZ14" s="54"/>
      <c r="AHA14" s="54"/>
      <c r="AHB14" s="54"/>
      <c r="AHC14" s="54"/>
      <c r="AHD14" s="54"/>
      <c r="AHE14" s="54"/>
      <c r="AHF14" s="54"/>
      <c r="AHG14" s="54"/>
      <c r="AHH14" s="54"/>
      <c r="AHI14" s="54"/>
      <c r="AHJ14" s="54"/>
      <c r="AHK14" s="54"/>
      <c r="AHL14" s="54"/>
      <c r="AHM14" s="54"/>
      <c r="AHN14" s="54"/>
      <c r="AHO14" s="54"/>
      <c r="AHP14" s="54"/>
      <c r="AHQ14" s="54"/>
      <c r="AHR14" s="54"/>
      <c r="AHS14" s="54"/>
      <c r="AHT14" s="54"/>
      <c r="AHU14" s="54"/>
      <c r="AHV14" s="54"/>
      <c r="AHW14" s="54"/>
      <c r="AHX14" s="54"/>
      <c r="AHY14" s="54"/>
      <c r="AHZ14" s="54"/>
      <c r="AIA14" s="54"/>
      <c r="AIB14" s="54"/>
      <c r="AIC14" s="54"/>
      <c r="AID14" s="54"/>
      <c r="AIE14" s="54"/>
      <c r="AIF14" s="54"/>
      <c r="AIG14" s="54"/>
      <c r="AIH14" s="54"/>
      <c r="AII14" s="54"/>
      <c r="AIJ14" s="54"/>
      <c r="AIK14" s="54"/>
      <c r="AIL14" s="54"/>
      <c r="AIM14" s="54"/>
      <c r="AIN14" s="54"/>
      <c r="AIO14" s="54"/>
      <c r="AIP14" s="54"/>
      <c r="AIQ14" s="54"/>
      <c r="AIR14" s="54"/>
      <c r="AIS14" s="54"/>
      <c r="AIT14" s="54"/>
      <c r="AIU14" s="54"/>
      <c r="AIV14" s="54"/>
      <c r="AIW14" s="54"/>
      <c r="AIX14" s="54"/>
      <c r="AIY14" s="54"/>
      <c r="AIZ14" s="54"/>
      <c r="AJA14" s="54"/>
      <c r="AJB14" s="54"/>
      <c r="AJC14" s="54"/>
      <c r="AJD14" s="54"/>
      <c r="AJE14" s="54"/>
      <c r="AJF14" s="54"/>
      <c r="AJG14" s="54"/>
      <c r="AJH14" s="54"/>
      <c r="AJI14" s="54"/>
      <c r="AJJ14" s="54"/>
      <c r="AJK14" s="54"/>
      <c r="AJL14" s="54"/>
      <c r="AJM14" s="54"/>
      <c r="AJN14" s="54"/>
      <c r="AJO14" s="54"/>
      <c r="AJP14" s="54"/>
      <c r="AJQ14" s="54"/>
      <c r="AJR14" s="54"/>
      <c r="AJS14" s="54"/>
      <c r="AJT14" s="54"/>
      <c r="AJU14" s="54"/>
      <c r="AJV14" s="54"/>
      <c r="AJW14" s="54"/>
      <c r="AJX14" s="54"/>
      <c r="AJY14" s="54"/>
      <c r="AJZ14" s="54"/>
      <c r="AKA14" s="54"/>
      <c r="AKB14" s="54"/>
      <c r="AKC14" s="54"/>
      <c r="AKD14" s="54"/>
      <c r="AKE14" s="54"/>
      <c r="AKF14" s="54"/>
      <c r="AKG14" s="54"/>
      <c r="AKH14" s="54"/>
      <c r="AKI14" s="54"/>
      <c r="AKJ14" s="54"/>
      <c r="AKK14" s="54"/>
      <c r="AKL14" s="54"/>
      <c r="AKM14" s="54"/>
      <c r="AKN14" s="54"/>
      <c r="AKO14" s="54"/>
      <c r="AKP14" s="54"/>
      <c r="AKQ14" s="54"/>
      <c r="AKR14" s="54"/>
      <c r="AKS14" s="54"/>
      <c r="AKT14" s="54"/>
      <c r="AKU14" s="54"/>
      <c r="AKV14" s="54"/>
      <c r="AKW14" s="54"/>
      <c r="AKX14" s="54"/>
      <c r="AKY14" s="54"/>
      <c r="AKZ14" s="54"/>
      <c r="ALA14" s="54"/>
      <c r="ALB14" s="54"/>
      <c r="ALC14" s="54"/>
      <c r="ALD14" s="54"/>
      <c r="ALE14" s="54"/>
      <c r="ALF14" s="54"/>
      <c r="ALG14" s="54"/>
      <c r="ALH14" s="54"/>
      <c r="ALI14" s="54"/>
      <c r="ALJ14" s="54"/>
      <c r="ALK14" s="54"/>
      <c r="ALL14" s="54"/>
      <c r="ALM14" s="54"/>
      <c r="ALN14" s="54"/>
      <c r="ALO14" s="54"/>
      <c r="ALP14" s="54"/>
      <c r="ALQ14" s="54"/>
      <c r="ALR14" s="54"/>
      <c r="ALS14" s="54"/>
      <c r="ALT14" s="54"/>
      <c r="ALU14" s="54"/>
      <c r="ALV14" s="54"/>
      <c r="ALW14" s="54"/>
      <c r="ALX14" s="54"/>
      <c r="ALY14" s="54"/>
      <c r="ALZ14" s="54"/>
      <c r="AMA14" s="54"/>
      <c r="AMB14" s="54"/>
      <c r="AMC14" s="54"/>
      <c r="AMD14" s="54"/>
      <c r="AME14" s="54"/>
      <c r="AMF14" s="54"/>
      <c r="AMG14" s="54"/>
      <c r="AMH14" s="54"/>
      <c r="AMI14" s="31"/>
    </row>
    <row r="17" spans="1:1023" ht="15">
      <c r="A17" s="194" t="s">
        <v>303</v>
      </c>
      <c r="B17" s="196" t="s">
        <v>302</v>
      </c>
      <c r="C17" s="198" t="s">
        <v>3</v>
      </c>
      <c r="D17" s="198"/>
      <c r="E17" s="198"/>
      <c r="F17" s="198" t="s">
        <v>4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4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  <c r="IW17" s="49"/>
      <c r="IX17" s="49"/>
      <c r="IY17" s="49"/>
      <c r="IZ17" s="49"/>
      <c r="JA17" s="49"/>
      <c r="JB17" s="49"/>
      <c r="JC17" s="49"/>
      <c r="JD17" s="49"/>
      <c r="JE17" s="49"/>
      <c r="JF17" s="49"/>
      <c r="JG17" s="49"/>
      <c r="JH17" s="49"/>
      <c r="JI17" s="49"/>
      <c r="JJ17" s="49"/>
      <c r="JK17" s="49"/>
      <c r="JL17" s="49"/>
      <c r="JM17" s="49"/>
      <c r="JN17" s="49"/>
      <c r="JO17" s="49"/>
      <c r="JP17" s="49"/>
      <c r="JQ17" s="49"/>
      <c r="JR17" s="49"/>
      <c r="JS17" s="49"/>
      <c r="JT17" s="49"/>
      <c r="JU17" s="49"/>
      <c r="JV17" s="49"/>
      <c r="JW17" s="49"/>
      <c r="JX17" s="49"/>
      <c r="JY17" s="49"/>
      <c r="JZ17" s="49"/>
      <c r="KA17" s="49"/>
      <c r="KB17" s="49"/>
      <c r="KC17" s="49"/>
      <c r="KD17" s="49"/>
      <c r="KE17" s="49"/>
      <c r="KF17" s="49"/>
      <c r="KG17" s="49"/>
      <c r="KH17" s="49"/>
      <c r="KI17" s="49"/>
      <c r="KJ17" s="49"/>
      <c r="KK17" s="49"/>
      <c r="KL17" s="49"/>
      <c r="KM17" s="49"/>
      <c r="KN17" s="49"/>
      <c r="KO17" s="49"/>
      <c r="KP17" s="49"/>
      <c r="KQ17" s="49"/>
      <c r="KR17" s="49"/>
      <c r="KS17" s="49"/>
      <c r="KT17" s="49"/>
      <c r="KU17" s="49"/>
      <c r="KV17" s="49"/>
      <c r="KW17" s="49"/>
      <c r="KX17" s="49"/>
      <c r="KY17" s="49"/>
      <c r="KZ17" s="49"/>
      <c r="LA17" s="49"/>
      <c r="LB17" s="49"/>
      <c r="LC17" s="49"/>
      <c r="LD17" s="49"/>
      <c r="LE17" s="49"/>
      <c r="LF17" s="49"/>
      <c r="LG17" s="49"/>
      <c r="LH17" s="49"/>
      <c r="LI17" s="49"/>
      <c r="LJ17" s="49"/>
      <c r="LK17" s="49"/>
      <c r="LL17" s="49"/>
      <c r="LM17" s="49"/>
      <c r="LN17" s="49"/>
      <c r="LO17" s="49"/>
      <c r="LP17" s="49"/>
      <c r="LQ17" s="49"/>
      <c r="LR17" s="49"/>
      <c r="LS17" s="49"/>
      <c r="LT17" s="49"/>
      <c r="LU17" s="49"/>
      <c r="LV17" s="49"/>
      <c r="LW17" s="49"/>
      <c r="LX17" s="49"/>
      <c r="LY17" s="49"/>
      <c r="LZ17" s="49"/>
      <c r="MA17" s="49"/>
      <c r="MB17" s="49"/>
      <c r="MC17" s="49"/>
      <c r="MD17" s="49"/>
      <c r="ME17" s="49"/>
      <c r="MF17" s="49"/>
      <c r="MG17" s="49"/>
      <c r="MH17" s="49"/>
      <c r="MI17" s="49"/>
      <c r="MJ17" s="49"/>
      <c r="MK17" s="49"/>
      <c r="ML17" s="49"/>
      <c r="MM17" s="49"/>
      <c r="MN17" s="49"/>
      <c r="MO17" s="49"/>
      <c r="MP17" s="49"/>
      <c r="MQ17" s="49"/>
      <c r="MR17" s="49"/>
      <c r="MS17" s="49"/>
      <c r="MT17" s="49"/>
      <c r="MU17" s="49"/>
      <c r="MV17" s="49"/>
      <c r="MW17" s="49"/>
      <c r="MX17" s="49"/>
      <c r="MY17" s="49"/>
      <c r="MZ17" s="49"/>
      <c r="NA17" s="49"/>
      <c r="NB17" s="49"/>
      <c r="NC17" s="49"/>
      <c r="ND17" s="49"/>
      <c r="NE17" s="49"/>
      <c r="NF17" s="49"/>
      <c r="NG17" s="49"/>
      <c r="NH17" s="49"/>
      <c r="NI17" s="49"/>
      <c r="NJ17" s="49"/>
      <c r="NK17" s="49"/>
      <c r="NL17" s="49"/>
      <c r="NM17" s="49"/>
      <c r="NN17" s="49"/>
      <c r="NO17" s="49"/>
      <c r="NP17" s="49"/>
      <c r="NQ17" s="49"/>
      <c r="NR17" s="49"/>
      <c r="NS17" s="49"/>
      <c r="NT17" s="49"/>
      <c r="NU17" s="49"/>
      <c r="NV17" s="49"/>
      <c r="NW17" s="49"/>
      <c r="NX17" s="49"/>
      <c r="NY17" s="49"/>
      <c r="NZ17" s="49"/>
      <c r="OA17" s="49"/>
      <c r="OB17" s="49"/>
      <c r="OC17" s="49"/>
      <c r="OD17" s="49"/>
      <c r="OE17" s="49"/>
      <c r="OF17" s="49"/>
      <c r="OG17" s="49"/>
      <c r="OH17" s="49"/>
      <c r="OI17" s="49"/>
      <c r="OJ17" s="49"/>
      <c r="OK17" s="49"/>
      <c r="OL17" s="49"/>
      <c r="OM17" s="49"/>
      <c r="ON17" s="49"/>
      <c r="OO17" s="49"/>
      <c r="OP17" s="49"/>
      <c r="OQ17" s="49"/>
      <c r="OR17" s="49"/>
      <c r="OS17" s="49"/>
      <c r="OT17" s="49"/>
      <c r="OU17" s="49"/>
      <c r="OV17" s="49"/>
      <c r="OW17" s="49"/>
      <c r="OX17" s="49"/>
      <c r="OY17" s="49"/>
      <c r="OZ17" s="49"/>
      <c r="PA17" s="49"/>
      <c r="PB17" s="49"/>
      <c r="PC17" s="49"/>
      <c r="PD17" s="49"/>
      <c r="PE17" s="49"/>
      <c r="PF17" s="49"/>
      <c r="PG17" s="49"/>
      <c r="PH17" s="49"/>
      <c r="PI17" s="49"/>
      <c r="PJ17" s="49"/>
      <c r="PK17" s="49"/>
      <c r="PL17" s="49"/>
      <c r="PM17" s="49"/>
      <c r="PN17" s="49"/>
      <c r="PO17" s="49"/>
      <c r="PP17" s="49"/>
      <c r="PQ17" s="49"/>
      <c r="PR17" s="49"/>
      <c r="PS17" s="49"/>
      <c r="PT17" s="49"/>
      <c r="PU17" s="49"/>
      <c r="PV17" s="49"/>
      <c r="PW17" s="49"/>
      <c r="PX17" s="49"/>
      <c r="PY17" s="49"/>
      <c r="PZ17" s="49"/>
      <c r="QA17" s="49"/>
      <c r="QB17" s="49"/>
      <c r="QC17" s="49"/>
      <c r="QD17" s="49"/>
      <c r="QE17" s="49"/>
      <c r="QF17" s="49"/>
      <c r="QG17" s="49"/>
      <c r="QH17" s="49"/>
      <c r="QI17" s="49"/>
      <c r="QJ17" s="49"/>
      <c r="QK17" s="49"/>
      <c r="QL17" s="49"/>
      <c r="QM17" s="49"/>
      <c r="QN17" s="49"/>
      <c r="QO17" s="49"/>
      <c r="QP17" s="49"/>
      <c r="QQ17" s="49"/>
      <c r="QR17" s="49"/>
      <c r="QS17" s="49"/>
      <c r="QT17" s="49"/>
      <c r="QU17" s="49"/>
      <c r="QV17" s="49"/>
      <c r="QW17" s="49"/>
      <c r="QX17" s="49"/>
      <c r="QY17" s="49"/>
      <c r="QZ17" s="49"/>
      <c r="RA17" s="49"/>
      <c r="RB17" s="49"/>
      <c r="RC17" s="49"/>
      <c r="RD17" s="49"/>
      <c r="RE17" s="49"/>
      <c r="RF17" s="49"/>
      <c r="RG17" s="49"/>
      <c r="RH17" s="49"/>
      <c r="RI17" s="49"/>
      <c r="RJ17" s="49"/>
      <c r="RK17" s="49"/>
      <c r="RL17" s="49"/>
      <c r="RM17" s="49"/>
      <c r="RN17" s="49"/>
      <c r="RO17" s="49"/>
      <c r="RP17" s="49"/>
      <c r="RQ17" s="49"/>
      <c r="RR17" s="49"/>
      <c r="RS17" s="49"/>
      <c r="RT17" s="49"/>
      <c r="RU17" s="49"/>
      <c r="RV17" s="49"/>
      <c r="RW17" s="49"/>
      <c r="RX17" s="49"/>
      <c r="RY17" s="49"/>
      <c r="RZ17" s="49"/>
      <c r="SA17" s="49"/>
      <c r="SB17" s="49"/>
      <c r="SC17" s="49"/>
      <c r="SD17" s="49"/>
      <c r="SE17" s="49"/>
      <c r="SF17" s="49"/>
      <c r="SG17" s="49"/>
      <c r="SH17" s="49"/>
      <c r="SI17" s="49"/>
      <c r="SJ17" s="49"/>
      <c r="SK17" s="49"/>
      <c r="SL17" s="49"/>
      <c r="SM17" s="49"/>
      <c r="SN17" s="49"/>
      <c r="SO17" s="49"/>
      <c r="SP17" s="49"/>
      <c r="SQ17" s="49"/>
      <c r="SR17" s="49"/>
      <c r="SS17" s="49"/>
      <c r="ST17" s="49"/>
      <c r="SU17" s="49"/>
      <c r="SV17" s="49"/>
      <c r="SW17" s="49"/>
      <c r="SX17" s="49"/>
      <c r="SY17" s="49"/>
      <c r="SZ17" s="49"/>
      <c r="TA17" s="49"/>
      <c r="TB17" s="49"/>
      <c r="TC17" s="49"/>
      <c r="TD17" s="49"/>
      <c r="TE17" s="49"/>
      <c r="TF17" s="49"/>
      <c r="TG17" s="49"/>
      <c r="TH17" s="49"/>
      <c r="TI17" s="49"/>
      <c r="TJ17" s="49"/>
      <c r="TK17" s="49"/>
      <c r="TL17" s="49"/>
      <c r="TM17" s="49"/>
      <c r="TN17" s="49"/>
      <c r="TO17" s="49"/>
      <c r="TP17" s="49"/>
      <c r="TQ17" s="49"/>
      <c r="TR17" s="49"/>
      <c r="TS17" s="49"/>
      <c r="TT17" s="49"/>
      <c r="TU17" s="49"/>
      <c r="TV17" s="49"/>
      <c r="TW17" s="49"/>
      <c r="TX17" s="49"/>
      <c r="TY17" s="49"/>
      <c r="TZ17" s="49"/>
      <c r="UA17" s="49"/>
      <c r="UB17" s="49"/>
      <c r="UC17" s="49"/>
      <c r="UD17" s="49"/>
      <c r="UE17" s="49"/>
      <c r="UF17" s="49"/>
      <c r="UG17" s="49"/>
      <c r="UH17" s="49"/>
      <c r="UI17" s="49"/>
      <c r="UJ17" s="49"/>
      <c r="UK17" s="49"/>
      <c r="UL17" s="49"/>
      <c r="UM17" s="49"/>
      <c r="UN17" s="49"/>
      <c r="UO17" s="49"/>
      <c r="UP17" s="49"/>
      <c r="UQ17" s="49"/>
      <c r="UR17" s="49"/>
      <c r="US17" s="49"/>
      <c r="UT17" s="49"/>
      <c r="UU17" s="49"/>
      <c r="UV17" s="49"/>
      <c r="UW17" s="49"/>
      <c r="UX17" s="49"/>
      <c r="UY17" s="49"/>
      <c r="UZ17" s="49"/>
      <c r="VA17" s="49"/>
      <c r="VB17" s="49"/>
      <c r="VC17" s="49"/>
      <c r="VD17" s="49"/>
      <c r="VE17" s="49"/>
      <c r="VF17" s="49"/>
      <c r="VG17" s="49"/>
      <c r="VH17" s="49"/>
      <c r="VI17" s="49"/>
      <c r="VJ17" s="49"/>
      <c r="VK17" s="49"/>
      <c r="VL17" s="49"/>
      <c r="VM17" s="49"/>
      <c r="VN17" s="49"/>
      <c r="VO17" s="49"/>
      <c r="VP17" s="49"/>
      <c r="VQ17" s="49"/>
      <c r="VR17" s="49"/>
      <c r="VS17" s="49"/>
      <c r="VT17" s="49"/>
      <c r="VU17" s="49"/>
      <c r="VV17" s="49"/>
      <c r="VW17" s="49"/>
      <c r="VX17" s="49"/>
      <c r="VY17" s="49"/>
      <c r="VZ17" s="49"/>
      <c r="WA17" s="49"/>
      <c r="WB17" s="49"/>
      <c r="WC17" s="49"/>
      <c r="WD17" s="49"/>
      <c r="WE17" s="49"/>
      <c r="WF17" s="49"/>
      <c r="WG17" s="49"/>
      <c r="WH17" s="49"/>
      <c r="WI17" s="49"/>
      <c r="WJ17" s="49"/>
      <c r="WK17" s="49"/>
      <c r="WL17" s="49"/>
      <c r="WM17" s="49"/>
      <c r="WN17" s="49"/>
      <c r="WO17" s="49"/>
      <c r="WP17" s="49"/>
      <c r="WQ17" s="49"/>
      <c r="WR17" s="49"/>
      <c r="WS17" s="49"/>
      <c r="WT17" s="49"/>
      <c r="WU17" s="49"/>
      <c r="WV17" s="49"/>
      <c r="WW17" s="49"/>
      <c r="WX17" s="49"/>
      <c r="WY17" s="49"/>
      <c r="WZ17" s="49"/>
      <c r="XA17" s="49"/>
      <c r="XB17" s="49"/>
      <c r="XC17" s="49"/>
      <c r="XD17" s="49"/>
      <c r="XE17" s="49"/>
      <c r="XF17" s="49"/>
      <c r="XG17" s="49"/>
      <c r="XH17" s="49"/>
      <c r="XI17" s="49"/>
      <c r="XJ17" s="49"/>
      <c r="XK17" s="49"/>
      <c r="XL17" s="49"/>
      <c r="XM17" s="49"/>
      <c r="XN17" s="49"/>
      <c r="XO17" s="49"/>
      <c r="XP17" s="49"/>
      <c r="XQ17" s="49"/>
      <c r="XR17" s="49"/>
      <c r="XS17" s="49"/>
      <c r="XT17" s="49"/>
      <c r="XU17" s="49"/>
      <c r="XV17" s="49"/>
      <c r="XW17" s="49"/>
      <c r="XX17" s="49"/>
      <c r="XY17" s="49"/>
      <c r="XZ17" s="49"/>
      <c r="YA17" s="49"/>
      <c r="YB17" s="49"/>
      <c r="YC17" s="49"/>
      <c r="YD17" s="49"/>
      <c r="YE17" s="49"/>
      <c r="YF17" s="49"/>
      <c r="YG17" s="49"/>
      <c r="YH17" s="49"/>
      <c r="YI17" s="49"/>
      <c r="YJ17" s="49"/>
      <c r="YK17" s="49"/>
      <c r="YL17" s="49"/>
      <c r="YM17" s="49"/>
      <c r="YN17" s="49"/>
      <c r="YO17" s="49"/>
      <c r="YP17" s="49"/>
      <c r="YQ17" s="49"/>
      <c r="YR17" s="49"/>
      <c r="YS17" s="49"/>
      <c r="YT17" s="49"/>
      <c r="YU17" s="49"/>
      <c r="YV17" s="49"/>
      <c r="YW17" s="49"/>
      <c r="YX17" s="49"/>
      <c r="YY17" s="49"/>
      <c r="YZ17" s="49"/>
      <c r="ZA17" s="49"/>
      <c r="ZB17" s="49"/>
      <c r="ZC17" s="49"/>
      <c r="ZD17" s="49"/>
      <c r="ZE17" s="49"/>
      <c r="ZF17" s="49"/>
      <c r="ZG17" s="49"/>
      <c r="ZH17" s="49"/>
      <c r="ZI17" s="49"/>
      <c r="ZJ17" s="49"/>
      <c r="ZK17" s="49"/>
      <c r="ZL17" s="49"/>
      <c r="ZM17" s="49"/>
      <c r="ZN17" s="49"/>
      <c r="ZO17" s="49"/>
      <c r="ZP17" s="49"/>
      <c r="ZQ17" s="49"/>
      <c r="ZR17" s="49"/>
      <c r="ZS17" s="49"/>
      <c r="ZT17" s="49"/>
      <c r="ZU17" s="49"/>
      <c r="ZV17" s="49"/>
      <c r="ZW17" s="49"/>
      <c r="ZX17" s="49"/>
      <c r="ZY17" s="49"/>
      <c r="ZZ17" s="49"/>
      <c r="AAA17" s="49"/>
      <c r="AAB17" s="49"/>
      <c r="AAC17" s="49"/>
      <c r="AAD17" s="49"/>
      <c r="AAE17" s="49"/>
      <c r="AAF17" s="49"/>
      <c r="AAG17" s="49"/>
      <c r="AAH17" s="49"/>
      <c r="AAI17" s="49"/>
      <c r="AAJ17" s="49"/>
      <c r="AAK17" s="49"/>
      <c r="AAL17" s="49"/>
      <c r="AAM17" s="49"/>
      <c r="AAN17" s="49"/>
      <c r="AAO17" s="49"/>
      <c r="AAP17" s="49"/>
      <c r="AAQ17" s="49"/>
      <c r="AAR17" s="49"/>
      <c r="AAS17" s="49"/>
      <c r="AAT17" s="49"/>
      <c r="AAU17" s="49"/>
      <c r="AAV17" s="49"/>
      <c r="AAW17" s="49"/>
      <c r="AAX17" s="49"/>
      <c r="AAY17" s="49"/>
      <c r="AAZ17" s="49"/>
      <c r="ABA17" s="49"/>
      <c r="ABB17" s="49"/>
      <c r="ABC17" s="49"/>
      <c r="ABD17" s="49"/>
      <c r="ABE17" s="49"/>
      <c r="ABF17" s="49"/>
      <c r="ABG17" s="49"/>
      <c r="ABH17" s="49"/>
      <c r="ABI17" s="49"/>
      <c r="ABJ17" s="49"/>
      <c r="ABK17" s="49"/>
      <c r="ABL17" s="49"/>
      <c r="ABM17" s="49"/>
      <c r="ABN17" s="49"/>
      <c r="ABO17" s="49"/>
      <c r="ABP17" s="49"/>
      <c r="ABQ17" s="49"/>
      <c r="ABR17" s="49"/>
      <c r="ABS17" s="49"/>
      <c r="ABT17" s="49"/>
      <c r="ABU17" s="49"/>
      <c r="ABV17" s="49"/>
      <c r="ABW17" s="49"/>
      <c r="ABX17" s="49"/>
      <c r="ABY17" s="49"/>
      <c r="ABZ17" s="49"/>
      <c r="ACA17" s="49"/>
      <c r="ACB17" s="49"/>
      <c r="ACC17" s="49"/>
      <c r="ACD17" s="49"/>
      <c r="ACE17" s="49"/>
      <c r="ACF17" s="49"/>
      <c r="ACG17" s="49"/>
      <c r="ACH17" s="49"/>
      <c r="ACI17" s="49"/>
      <c r="ACJ17" s="49"/>
      <c r="ACK17" s="49"/>
      <c r="ACL17" s="49"/>
      <c r="ACM17" s="49"/>
      <c r="ACN17" s="49"/>
      <c r="ACO17" s="49"/>
      <c r="ACP17" s="49"/>
      <c r="ACQ17" s="49"/>
      <c r="ACR17" s="49"/>
      <c r="ACS17" s="49"/>
      <c r="ACT17" s="49"/>
      <c r="ACU17" s="49"/>
      <c r="ACV17" s="49"/>
      <c r="ACW17" s="49"/>
      <c r="ACX17" s="49"/>
      <c r="ACY17" s="49"/>
      <c r="ACZ17" s="49"/>
      <c r="ADA17" s="49"/>
      <c r="ADB17" s="49"/>
      <c r="ADC17" s="49"/>
      <c r="ADD17" s="49"/>
      <c r="ADE17" s="49"/>
      <c r="ADF17" s="49"/>
      <c r="ADG17" s="49"/>
      <c r="ADH17" s="49"/>
      <c r="ADI17" s="49"/>
      <c r="ADJ17" s="49"/>
      <c r="ADK17" s="49"/>
      <c r="ADL17" s="49"/>
      <c r="ADM17" s="49"/>
      <c r="ADN17" s="49"/>
      <c r="ADO17" s="49"/>
      <c r="ADP17" s="49"/>
      <c r="ADQ17" s="49"/>
      <c r="ADR17" s="49"/>
      <c r="ADS17" s="49"/>
      <c r="ADT17" s="49"/>
      <c r="ADU17" s="49"/>
      <c r="ADV17" s="49"/>
      <c r="ADW17" s="49"/>
      <c r="ADX17" s="49"/>
      <c r="ADY17" s="49"/>
      <c r="ADZ17" s="49"/>
      <c r="AEA17" s="49"/>
      <c r="AEB17" s="49"/>
      <c r="AEC17" s="49"/>
      <c r="AED17" s="49"/>
      <c r="AEE17" s="49"/>
      <c r="AEF17" s="49"/>
      <c r="AEG17" s="49"/>
      <c r="AEH17" s="49"/>
      <c r="AEI17" s="49"/>
      <c r="AEJ17" s="49"/>
      <c r="AEK17" s="49"/>
      <c r="AEL17" s="49"/>
      <c r="AEM17" s="49"/>
      <c r="AEN17" s="49"/>
      <c r="AEO17" s="49"/>
      <c r="AEP17" s="49"/>
      <c r="AEQ17" s="49"/>
      <c r="AER17" s="49"/>
      <c r="AES17" s="49"/>
      <c r="AET17" s="49"/>
      <c r="AEU17" s="49"/>
      <c r="AEV17" s="49"/>
      <c r="AEW17" s="49"/>
      <c r="AEX17" s="49"/>
      <c r="AEY17" s="49"/>
      <c r="AEZ17" s="49"/>
      <c r="AFA17" s="49"/>
      <c r="AFB17" s="49"/>
      <c r="AFC17" s="49"/>
      <c r="AFD17" s="49"/>
      <c r="AFE17" s="49"/>
      <c r="AFF17" s="49"/>
      <c r="AFG17" s="49"/>
      <c r="AFH17" s="49"/>
      <c r="AFI17" s="49"/>
      <c r="AFJ17" s="49"/>
      <c r="AFK17" s="49"/>
      <c r="AFL17" s="49"/>
      <c r="AFM17" s="49"/>
      <c r="AFN17" s="49"/>
      <c r="AFO17" s="49"/>
      <c r="AFP17" s="49"/>
      <c r="AFQ17" s="49"/>
      <c r="AFR17" s="49"/>
      <c r="AFS17" s="49"/>
      <c r="AFT17" s="49"/>
      <c r="AFU17" s="49"/>
      <c r="AFV17" s="49"/>
      <c r="AFW17" s="49"/>
      <c r="AFX17" s="49"/>
      <c r="AFY17" s="49"/>
      <c r="AFZ17" s="49"/>
      <c r="AGA17" s="49"/>
      <c r="AGB17" s="49"/>
      <c r="AGC17" s="49"/>
      <c r="AGD17" s="49"/>
      <c r="AGE17" s="49"/>
      <c r="AGF17" s="49"/>
      <c r="AGG17" s="49"/>
      <c r="AGH17" s="49"/>
      <c r="AGI17" s="49"/>
      <c r="AGJ17" s="49"/>
      <c r="AGK17" s="49"/>
      <c r="AGL17" s="49"/>
      <c r="AGM17" s="49"/>
      <c r="AGN17" s="49"/>
      <c r="AGO17" s="49"/>
      <c r="AGP17" s="49"/>
      <c r="AGQ17" s="49"/>
      <c r="AGR17" s="49"/>
      <c r="AGS17" s="49"/>
      <c r="AGT17" s="49"/>
      <c r="AGU17" s="49"/>
      <c r="AGV17" s="49"/>
      <c r="AGW17" s="49"/>
      <c r="AGX17" s="49"/>
      <c r="AGY17" s="49"/>
      <c r="AGZ17" s="49"/>
      <c r="AHA17" s="49"/>
      <c r="AHB17" s="49"/>
      <c r="AHC17" s="49"/>
      <c r="AHD17" s="49"/>
      <c r="AHE17" s="49"/>
      <c r="AHF17" s="49"/>
      <c r="AHG17" s="49"/>
      <c r="AHH17" s="49"/>
      <c r="AHI17" s="49"/>
      <c r="AHJ17" s="49"/>
      <c r="AHK17" s="49"/>
      <c r="AHL17" s="49"/>
      <c r="AHM17" s="49"/>
      <c r="AHN17" s="49"/>
      <c r="AHO17" s="49"/>
      <c r="AHP17" s="49"/>
      <c r="AHQ17" s="49"/>
      <c r="AHR17" s="49"/>
      <c r="AHS17" s="49"/>
      <c r="AHT17" s="49"/>
      <c r="AHU17" s="49"/>
      <c r="AHV17" s="49"/>
      <c r="AHW17" s="49"/>
      <c r="AHX17" s="49"/>
      <c r="AHY17" s="49"/>
      <c r="AHZ17" s="49"/>
      <c r="AIA17" s="49"/>
      <c r="AIB17" s="49"/>
      <c r="AIC17" s="49"/>
      <c r="AID17" s="49"/>
      <c r="AIE17" s="49"/>
      <c r="AIF17" s="49"/>
      <c r="AIG17" s="49"/>
      <c r="AIH17" s="49"/>
      <c r="AII17" s="49"/>
      <c r="AIJ17" s="49"/>
      <c r="AIK17" s="49"/>
      <c r="AIL17" s="49"/>
      <c r="AIM17" s="49"/>
      <c r="AIN17" s="49"/>
      <c r="AIO17" s="49"/>
      <c r="AIP17" s="49"/>
      <c r="AIQ17" s="49"/>
      <c r="AIR17" s="49"/>
      <c r="AIS17" s="49"/>
      <c r="AIT17" s="49"/>
      <c r="AIU17" s="49"/>
      <c r="AIV17" s="49"/>
      <c r="AIW17" s="49"/>
      <c r="AIX17" s="49"/>
      <c r="AIY17" s="49"/>
      <c r="AIZ17" s="49"/>
      <c r="AJA17" s="49"/>
      <c r="AJB17" s="49"/>
      <c r="AJC17" s="49"/>
      <c r="AJD17" s="49"/>
      <c r="AJE17" s="49"/>
      <c r="AJF17" s="49"/>
      <c r="AJG17" s="49"/>
      <c r="AJH17" s="49"/>
      <c r="AJI17" s="49"/>
      <c r="AJJ17" s="49"/>
      <c r="AJK17" s="49"/>
      <c r="AJL17" s="49"/>
      <c r="AJM17" s="49"/>
      <c r="AJN17" s="49"/>
      <c r="AJO17" s="49"/>
      <c r="AJP17" s="49"/>
      <c r="AJQ17" s="49"/>
      <c r="AJR17" s="49"/>
      <c r="AJS17" s="49"/>
      <c r="AJT17" s="49"/>
      <c r="AJU17" s="49"/>
      <c r="AJV17" s="49"/>
      <c r="AJW17" s="49"/>
      <c r="AJX17" s="49"/>
      <c r="AJY17" s="49"/>
      <c r="AJZ17" s="49"/>
      <c r="AKA17" s="49"/>
      <c r="AKB17" s="49"/>
      <c r="AKC17" s="49"/>
      <c r="AKD17" s="49"/>
      <c r="AKE17" s="49"/>
      <c r="AKF17" s="49"/>
      <c r="AKG17" s="49"/>
      <c r="AKH17" s="49"/>
      <c r="AKI17" s="49"/>
      <c r="AKJ17" s="49"/>
      <c r="AKK17" s="49"/>
      <c r="AKL17" s="49"/>
      <c r="AKM17" s="49"/>
      <c r="AKN17" s="49"/>
      <c r="AKO17" s="49"/>
      <c r="AKP17" s="49"/>
      <c r="AKQ17" s="49"/>
      <c r="AKR17" s="49"/>
      <c r="AKS17" s="49"/>
      <c r="AKT17" s="49"/>
      <c r="AKU17" s="49"/>
      <c r="AKV17" s="49"/>
      <c r="AKW17" s="49"/>
      <c r="AKX17" s="49"/>
      <c r="AKY17" s="49"/>
      <c r="AKZ17" s="49"/>
      <c r="ALA17" s="49"/>
      <c r="ALB17" s="49"/>
      <c r="ALC17" s="49"/>
      <c r="ALD17" s="49"/>
      <c r="ALE17" s="49"/>
      <c r="ALF17" s="49"/>
      <c r="ALG17" s="49"/>
      <c r="ALH17" s="49"/>
      <c r="ALI17" s="49"/>
      <c r="ALJ17" s="49"/>
      <c r="ALK17" s="49"/>
      <c r="ALL17" s="49"/>
      <c r="ALM17" s="49"/>
      <c r="ALN17" s="49"/>
      <c r="ALO17" s="49"/>
      <c r="ALP17" s="49"/>
      <c r="ALQ17" s="49"/>
      <c r="ALR17" s="49"/>
      <c r="ALS17" s="49"/>
      <c r="ALT17" s="49"/>
      <c r="ALU17" s="49"/>
      <c r="ALV17" s="49"/>
      <c r="ALW17" s="49"/>
      <c r="ALX17" s="49"/>
      <c r="ALY17" s="49"/>
      <c r="ALZ17" s="49"/>
      <c r="AMA17" s="49"/>
      <c r="AMB17" s="49"/>
      <c r="AMC17" s="49"/>
      <c r="AMD17" s="49"/>
      <c r="AME17" s="49"/>
      <c r="AMF17" s="49"/>
      <c r="AMG17" s="49"/>
      <c r="AMH17" s="49"/>
      <c r="AMI17" s="49"/>
    </row>
    <row r="18" spans="1:1023" ht="15">
      <c r="A18" s="195"/>
      <c r="B18" s="197"/>
      <c r="C18" s="91" t="s">
        <v>9</v>
      </c>
      <c r="D18" s="91" t="s">
        <v>10</v>
      </c>
      <c r="E18" s="91" t="s">
        <v>11</v>
      </c>
      <c r="F18" s="199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8"/>
      <c r="V18" s="48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  <c r="NJ18" s="49"/>
      <c r="NK18" s="49"/>
      <c r="NL18" s="49"/>
      <c r="NM18" s="49"/>
      <c r="NN18" s="49"/>
      <c r="NO18" s="49"/>
      <c r="NP18" s="49"/>
      <c r="NQ18" s="49"/>
      <c r="NR18" s="49"/>
      <c r="NS18" s="49"/>
      <c r="NT18" s="49"/>
      <c r="NU18" s="49"/>
      <c r="NV18" s="49"/>
      <c r="NW18" s="49"/>
      <c r="NX18" s="49"/>
      <c r="NY18" s="49"/>
      <c r="NZ18" s="49"/>
      <c r="OA18" s="49"/>
      <c r="OB18" s="49"/>
      <c r="OC18" s="49"/>
      <c r="OD18" s="49"/>
      <c r="OE18" s="49"/>
      <c r="OF18" s="49"/>
      <c r="OG18" s="49"/>
      <c r="OH18" s="49"/>
      <c r="OI18" s="49"/>
      <c r="OJ18" s="49"/>
      <c r="OK18" s="49"/>
      <c r="OL18" s="49"/>
      <c r="OM18" s="49"/>
      <c r="ON18" s="49"/>
      <c r="OO18" s="49"/>
      <c r="OP18" s="49"/>
      <c r="OQ18" s="49"/>
      <c r="OR18" s="49"/>
      <c r="OS18" s="49"/>
      <c r="OT18" s="49"/>
      <c r="OU18" s="49"/>
      <c r="OV18" s="49"/>
      <c r="OW18" s="49"/>
      <c r="OX18" s="49"/>
      <c r="OY18" s="49"/>
      <c r="OZ18" s="49"/>
      <c r="PA18" s="49"/>
      <c r="PB18" s="49"/>
      <c r="PC18" s="49"/>
      <c r="PD18" s="49"/>
      <c r="PE18" s="49"/>
      <c r="PF18" s="49"/>
      <c r="PG18" s="49"/>
      <c r="PH18" s="49"/>
      <c r="PI18" s="49"/>
      <c r="PJ18" s="49"/>
      <c r="PK18" s="49"/>
      <c r="PL18" s="49"/>
      <c r="PM18" s="49"/>
      <c r="PN18" s="49"/>
      <c r="PO18" s="49"/>
      <c r="PP18" s="49"/>
      <c r="PQ18" s="49"/>
      <c r="PR18" s="49"/>
      <c r="PS18" s="49"/>
      <c r="PT18" s="49"/>
      <c r="PU18" s="49"/>
      <c r="PV18" s="49"/>
      <c r="PW18" s="49"/>
      <c r="PX18" s="49"/>
      <c r="PY18" s="49"/>
      <c r="PZ18" s="49"/>
      <c r="QA18" s="49"/>
      <c r="QB18" s="49"/>
      <c r="QC18" s="49"/>
      <c r="QD18" s="49"/>
      <c r="QE18" s="49"/>
      <c r="QF18" s="49"/>
      <c r="QG18" s="49"/>
      <c r="QH18" s="49"/>
      <c r="QI18" s="49"/>
      <c r="QJ18" s="49"/>
      <c r="QK18" s="49"/>
      <c r="QL18" s="49"/>
      <c r="QM18" s="49"/>
      <c r="QN18" s="49"/>
      <c r="QO18" s="49"/>
      <c r="QP18" s="49"/>
      <c r="QQ18" s="49"/>
      <c r="QR18" s="49"/>
      <c r="QS18" s="49"/>
      <c r="QT18" s="49"/>
      <c r="QU18" s="49"/>
      <c r="QV18" s="49"/>
      <c r="QW18" s="49"/>
      <c r="QX18" s="49"/>
      <c r="QY18" s="49"/>
      <c r="QZ18" s="49"/>
      <c r="RA18" s="49"/>
      <c r="RB18" s="49"/>
      <c r="RC18" s="49"/>
      <c r="RD18" s="49"/>
      <c r="RE18" s="49"/>
      <c r="RF18" s="49"/>
      <c r="RG18" s="49"/>
      <c r="RH18" s="49"/>
      <c r="RI18" s="49"/>
      <c r="RJ18" s="49"/>
      <c r="RK18" s="49"/>
      <c r="RL18" s="49"/>
      <c r="RM18" s="49"/>
      <c r="RN18" s="49"/>
      <c r="RO18" s="49"/>
      <c r="RP18" s="49"/>
      <c r="RQ18" s="49"/>
      <c r="RR18" s="49"/>
      <c r="RS18" s="49"/>
      <c r="RT18" s="49"/>
      <c r="RU18" s="49"/>
      <c r="RV18" s="49"/>
      <c r="RW18" s="49"/>
      <c r="RX18" s="49"/>
      <c r="RY18" s="49"/>
      <c r="RZ18" s="49"/>
      <c r="SA18" s="49"/>
      <c r="SB18" s="49"/>
      <c r="SC18" s="49"/>
      <c r="SD18" s="49"/>
      <c r="SE18" s="49"/>
      <c r="SF18" s="49"/>
      <c r="SG18" s="49"/>
      <c r="SH18" s="49"/>
      <c r="SI18" s="49"/>
      <c r="SJ18" s="49"/>
      <c r="SK18" s="49"/>
      <c r="SL18" s="49"/>
      <c r="SM18" s="49"/>
      <c r="SN18" s="49"/>
      <c r="SO18" s="49"/>
      <c r="SP18" s="49"/>
      <c r="SQ18" s="49"/>
      <c r="SR18" s="49"/>
      <c r="SS18" s="49"/>
      <c r="ST18" s="49"/>
      <c r="SU18" s="49"/>
      <c r="SV18" s="49"/>
      <c r="SW18" s="49"/>
      <c r="SX18" s="49"/>
      <c r="SY18" s="49"/>
      <c r="SZ18" s="49"/>
      <c r="TA18" s="49"/>
      <c r="TB18" s="49"/>
      <c r="TC18" s="49"/>
      <c r="TD18" s="49"/>
      <c r="TE18" s="49"/>
      <c r="TF18" s="49"/>
      <c r="TG18" s="49"/>
      <c r="TH18" s="49"/>
      <c r="TI18" s="49"/>
      <c r="TJ18" s="49"/>
      <c r="TK18" s="49"/>
      <c r="TL18" s="49"/>
      <c r="TM18" s="49"/>
      <c r="TN18" s="49"/>
      <c r="TO18" s="49"/>
      <c r="TP18" s="49"/>
      <c r="TQ18" s="49"/>
      <c r="TR18" s="49"/>
      <c r="TS18" s="49"/>
      <c r="TT18" s="49"/>
      <c r="TU18" s="49"/>
      <c r="TV18" s="49"/>
      <c r="TW18" s="49"/>
      <c r="TX18" s="49"/>
      <c r="TY18" s="49"/>
      <c r="TZ18" s="49"/>
      <c r="UA18" s="49"/>
      <c r="UB18" s="49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49"/>
      <c r="WB18" s="49"/>
      <c r="WC18" s="49"/>
      <c r="WD18" s="49"/>
      <c r="WE18" s="49"/>
      <c r="WF18" s="49"/>
      <c r="WG18" s="49"/>
      <c r="WH18" s="49"/>
      <c r="WI18" s="49"/>
      <c r="WJ18" s="49"/>
      <c r="WK18" s="49"/>
      <c r="WL18" s="49"/>
      <c r="WM18" s="49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  <c r="XT18" s="49"/>
      <c r="XU18" s="49"/>
      <c r="XV18" s="49"/>
      <c r="XW18" s="49"/>
      <c r="XX18" s="49"/>
      <c r="XY18" s="49"/>
      <c r="XZ18" s="49"/>
      <c r="YA18" s="49"/>
      <c r="YB18" s="49"/>
      <c r="YC18" s="49"/>
      <c r="YD18" s="49"/>
      <c r="YE18" s="49"/>
      <c r="YF18" s="49"/>
      <c r="YG18" s="49"/>
      <c r="YH18" s="49"/>
      <c r="YI18" s="49"/>
      <c r="YJ18" s="49"/>
      <c r="YK18" s="49"/>
      <c r="YL18" s="49"/>
      <c r="YM18" s="49"/>
      <c r="YN18" s="49"/>
      <c r="YO18" s="49"/>
      <c r="YP18" s="49"/>
      <c r="YQ18" s="49"/>
      <c r="YR18" s="49"/>
      <c r="YS18" s="49"/>
      <c r="YT18" s="49"/>
      <c r="YU18" s="49"/>
      <c r="YV18" s="49"/>
      <c r="YW18" s="49"/>
      <c r="YX18" s="49"/>
      <c r="YY18" s="49"/>
      <c r="YZ18" s="49"/>
      <c r="ZA18" s="49"/>
      <c r="ZB18" s="49"/>
      <c r="ZC18" s="49"/>
      <c r="ZD18" s="49"/>
      <c r="ZE18" s="49"/>
      <c r="ZF18" s="49"/>
      <c r="ZG18" s="49"/>
      <c r="ZH18" s="49"/>
      <c r="ZI18" s="49"/>
      <c r="ZJ18" s="49"/>
      <c r="ZK18" s="49"/>
      <c r="ZL18" s="49"/>
      <c r="ZM18" s="49"/>
      <c r="ZN18" s="49"/>
      <c r="ZO18" s="49"/>
      <c r="ZP18" s="49"/>
      <c r="ZQ18" s="49"/>
      <c r="ZR18" s="49"/>
      <c r="ZS18" s="49"/>
      <c r="ZT18" s="49"/>
      <c r="ZU18" s="49"/>
      <c r="ZV18" s="49"/>
      <c r="ZW18" s="49"/>
      <c r="ZX18" s="49"/>
      <c r="ZY18" s="49"/>
      <c r="ZZ18" s="49"/>
      <c r="AAA18" s="49"/>
      <c r="AAB18" s="49"/>
      <c r="AAC18" s="49"/>
      <c r="AAD18" s="49"/>
      <c r="AAE18" s="49"/>
      <c r="AAF18" s="49"/>
      <c r="AAG18" s="49"/>
      <c r="AAH18" s="49"/>
      <c r="AAI18" s="49"/>
      <c r="AAJ18" s="49"/>
      <c r="AAK18" s="49"/>
      <c r="AAL18" s="49"/>
      <c r="AAM18" s="49"/>
      <c r="AAN18" s="49"/>
      <c r="AAO18" s="49"/>
      <c r="AAP18" s="49"/>
      <c r="AAQ18" s="49"/>
      <c r="AAR18" s="49"/>
      <c r="AAS18" s="49"/>
      <c r="AAT18" s="49"/>
      <c r="AAU18" s="49"/>
      <c r="AAV18" s="49"/>
      <c r="AAW18" s="49"/>
      <c r="AAX18" s="49"/>
      <c r="AAY18" s="49"/>
      <c r="AAZ18" s="49"/>
      <c r="ABA18" s="49"/>
      <c r="ABB18" s="49"/>
      <c r="ABC18" s="49"/>
      <c r="ABD18" s="49"/>
      <c r="ABE18" s="49"/>
      <c r="ABF18" s="49"/>
      <c r="ABG18" s="49"/>
      <c r="ABH18" s="49"/>
      <c r="ABI18" s="49"/>
      <c r="ABJ18" s="49"/>
      <c r="ABK18" s="49"/>
      <c r="ABL18" s="49"/>
      <c r="ABM18" s="49"/>
      <c r="ABN18" s="49"/>
      <c r="ABO18" s="49"/>
      <c r="ABP18" s="49"/>
      <c r="ABQ18" s="49"/>
      <c r="ABR18" s="49"/>
      <c r="ABS18" s="49"/>
      <c r="ABT18" s="49"/>
      <c r="ABU18" s="49"/>
      <c r="ABV18" s="49"/>
      <c r="ABW18" s="49"/>
      <c r="ABX18" s="49"/>
      <c r="ABY18" s="49"/>
      <c r="ABZ18" s="49"/>
      <c r="ACA18" s="49"/>
      <c r="ACB18" s="49"/>
      <c r="ACC18" s="49"/>
      <c r="ACD18" s="49"/>
      <c r="ACE18" s="49"/>
      <c r="ACF18" s="49"/>
      <c r="ACG18" s="49"/>
      <c r="ACH18" s="49"/>
      <c r="ACI18" s="49"/>
      <c r="ACJ18" s="49"/>
      <c r="ACK18" s="49"/>
      <c r="ACL18" s="49"/>
      <c r="ACM18" s="49"/>
      <c r="ACN18" s="49"/>
      <c r="ACO18" s="49"/>
      <c r="ACP18" s="49"/>
      <c r="ACQ18" s="49"/>
      <c r="ACR18" s="49"/>
      <c r="ACS18" s="49"/>
      <c r="ACT18" s="49"/>
      <c r="ACU18" s="49"/>
      <c r="ACV18" s="49"/>
      <c r="ACW18" s="49"/>
      <c r="ACX18" s="49"/>
      <c r="ACY18" s="49"/>
      <c r="ACZ18" s="49"/>
      <c r="ADA18" s="49"/>
      <c r="ADB18" s="49"/>
      <c r="ADC18" s="49"/>
      <c r="ADD18" s="49"/>
      <c r="ADE18" s="49"/>
      <c r="ADF18" s="49"/>
      <c r="ADG18" s="49"/>
      <c r="ADH18" s="49"/>
      <c r="ADI18" s="49"/>
      <c r="ADJ18" s="49"/>
      <c r="ADK18" s="49"/>
      <c r="ADL18" s="49"/>
      <c r="ADM18" s="49"/>
      <c r="ADN18" s="49"/>
      <c r="ADO18" s="49"/>
      <c r="ADP18" s="49"/>
      <c r="ADQ18" s="49"/>
      <c r="ADR18" s="49"/>
      <c r="ADS18" s="49"/>
      <c r="ADT18" s="49"/>
      <c r="ADU18" s="49"/>
      <c r="ADV18" s="49"/>
      <c r="ADW18" s="49"/>
      <c r="ADX18" s="49"/>
      <c r="ADY18" s="49"/>
      <c r="ADZ18" s="49"/>
      <c r="AEA18" s="49"/>
      <c r="AEB18" s="49"/>
      <c r="AEC18" s="49"/>
      <c r="AED18" s="49"/>
      <c r="AEE18" s="49"/>
      <c r="AEF18" s="49"/>
      <c r="AEG18" s="49"/>
      <c r="AEH18" s="49"/>
      <c r="AEI18" s="49"/>
      <c r="AEJ18" s="49"/>
      <c r="AEK18" s="49"/>
      <c r="AEL18" s="49"/>
      <c r="AEM18" s="49"/>
      <c r="AEN18" s="49"/>
      <c r="AEO18" s="49"/>
      <c r="AEP18" s="49"/>
      <c r="AEQ18" s="49"/>
      <c r="AER18" s="49"/>
      <c r="AES18" s="49"/>
      <c r="AET18" s="49"/>
      <c r="AEU18" s="49"/>
      <c r="AEV18" s="49"/>
      <c r="AEW18" s="49"/>
      <c r="AEX18" s="49"/>
      <c r="AEY18" s="49"/>
      <c r="AEZ18" s="49"/>
      <c r="AFA18" s="49"/>
      <c r="AFB18" s="49"/>
      <c r="AFC18" s="49"/>
      <c r="AFD18" s="49"/>
      <c r="AFE18" s="49"/>
      <c r="AFF18" s="49"/>
      <c r="AFG18" s="49"/>
      <c r="AFH18" s="49"/>
      <c r="AFI18" s="49"/>
      <c r="AFJ18" s="49"/>
      <c r="AFK18" s="49"/>
      <c r="AFL18" s="49"/>
      <c r="AFM18" s="49"/>
      <c r="AFN18" s="49"/>
      <c r="AFO18" s="49"/>
      <c r="AFP18" s="49"/>
      <c r="AFQ18" s="49"/>
      <c r="AFR18" s="49"/>
      <c r="AFS18" s="49"/>
      <c r="AFT18" s="49"/>
      <c r="AFU18" s="49"/>
      <c r="AFV18" s="49"/>
      <c r="AFW18" s="49"/>
      <c r="AFX18" s="49"/>
      <c r="AFY18" s="49"/>
      <c r="AFZ18" s="49"/>
      <c r="AGA18" s="49"/>
      <c r="AGB18" s="49"/>
      <c r="AGC18" s="49"/>
      <c r="AGD18" s="49"/>
      <c r="AGE18" s="49"/>
      <c r="AGF18" s="49"/>
      <c r="AGG18" s="49"/>
      <c r="AGH18" s="49"/>
      <c r="AGI18" s="49"/>
      <c r="AGJ18" s="49"/>
      <c r="AGK18" s="49"/>
      <c r="AGL18" s="49"/>
      <c r="AGM18" s="49"/>
      <c r="AGN18" s="49"/>
      <c r="AGO18" s="49"/>
      <c r="AGP18" s="49"/>
      <c r="AGQ18" s="49"/>
      <c r="AGR18" s="49"/>
      <c r="AGS18" s="49"/>
      <c r="AGT18" s="49"/>
      <c r="AGU18" s="49"/>
      <c r="AGV18" s="49"/>
      <c r="AGW18" s="49"/>
      <c r="AGX18" s="49"/>
      <c r="AGY18" s="49"/>
      <c r="AGZ18" s="49"/>
      <c r="AHA18" s="49"/>
      <c r="AHB18" s="49"/>
      <c r="AHC18" s="49"/>
      <c r="AHD18" s="49"/>
      <c r="AHE18" s="49"/>
      <c r="AHF18" s="49"/>
      <c r="AHG18" s="49"/>
      <c r="AHH18" s="49"/>
      <c r="AHI18" s="49"/>
      <c r="AHJ18" s="49"/>
      <c r="AHK18" s="49"/>
      <c r="AHL18" s="49"/>
      <c r="AHM18" s="49"/>
      <c r="AHN18" s="49"/>
      <c r="AHO18" s="49"/>
      <c r="AHP18" s="49"/>
      <c r="AHQ18" s="49"/>
      <c r="AHR18" s="49"/>
      <c r="AHS18" s="49"/>
      <c r="AHT18" s="49"/>
      <c r="AHU18" s="49"/>
      <c r="AHV18" s="49"/>
      <c r="AHW18" s="49"/>
      <c r="AHX18" s="49"/>
      <c r="AHY18" s="49"/>
      <c r="AHZ18" s="49"/>
      <c r="AIA18" s="49"/>
      <c r="AIB18" s="49"/>
      <c r="AIC18" s="49"/>
      <c r="AID18" s="49"/>
      <c r="AIE18" s="49"/>
      <c r="AIF18" s="49"/>
      <c r="AIG18" s="49"/>
      <c r="AIH18" s="49"/>
      <c r="AII18" s="49"/>
      <c r="AIJ18" s="49"/>
      <c r="AIK18" s="49"/>
      <c r="AIL18" s="49"/>
      <c r="AIM18" s="49"/>
      <c r="AIN18" s="49"/>
      <c r="AIO18" s="49"/>
      <c r="AIP18" s="49"/>
      <c r="AIQ18" s="49"/>
      <c r="AIR18" s="49"/>
      <c r="AIS18" s="49"/>
      <c r="AIT18" s="49"/>
      <c r="AIU18" s="49"/>
      <c r="AIV18" s="49"/>
      <c r="AIW18" s="49"/>
      <c r="AIX18" s="49"/>
      <c r="AIY18" s="49"/>
      <c r="AIZ18" s="49"/>
      <c r="AJA18" s="49"/>
      <c r="AJB18" s="49"/>
      <c r="AJC18" s="49"/>
      <c r="AJD18" s="49"/>
      <c r="AJE18" s="49"/>
      <c r="AJF18" s="49"/>
      <c r="AJG18" s="49"/>
      <c r="AJH18" s="49"/>
      <c r="AJI18" s="49"/>
      <c r="AJJ18" s="49"/>
      <c r="AJK18" s="49"/>
      <c r="AJL18" s="49"/>
      <c r="AJM18" s="49"/>
      <c r="AJN18" s="49"/>
      <c r="AJO18" s="49"/>
      <c r="AJP18" s="49"/>
      <c r="AJQ18" s="49"/>
      <c r="AJR18" s="49"/>
      <c r="AJS18" s="49"/>
      <c r="AJT18" s="49"/>
      <c r="AJU18" s="49"/>
      <c r="AJV18" s="49"/>
      <c r="AJW18" s="49"/>
      <c r="AJX18" s="49"/>
      <c r="AJY18" s="49"/>
      <c r="AJZ18" s="49"/>
      <c r="AKA18" s="49"/>
      <c r="AKB18" s="49"/>
      <c r="AKC18" s="49"/>
      <c r="AKD18" s="49"/>
      <c r="AKE18" s="49"/>
      <c r="AKF18" s="49"/>
      <c r="AKG18" s="49"/>
      <c r="AKH18" s="49"/>
      <c r="AKI18" s="49"/>
      <c r="AKJ18" s="49"/>
      <c r="AKK18" s="49"/>
      <c r="AKL18" s="49"/>
      <c r="AKM18" s="49"/>
      <c r="AKN18" s="49"/>
      <c r="AKO18" s="49"/>
      <c r="AKP18" s="49"/>
      <c r="AKQ18" s="49"/>
      <c r="AKR18" s="49"/>
      <c r="AKS18" s="49"/>
      <c r="AKT18" s="49"/>
      <c r="AKU18" s="49"/>
      <c r="AKV18" s="49"/>
      <c r="AKW18" s="49"/>
      <c r="AKX18" s="49"/>
      <c r="AKY18" s="49"/>
      <c r="AKZ18" s="49"/>
      <c r="ALA18" s="49"/>
      <c r="ALB18" s="49"/>
      <c r="ALC18" s="49"/>
      <c r="ALD18" s="49"/>
      <c r="ALE18" s="49"/>
      <c r="ALF18" s="49"/>
      <c r="ALG18" s="49"/>
      <c r="ALH18" s="49"/>
      <c r="ALI18" s="49"/>
      <c r="ALJ18" s="49"/>
      <c r="ALK18" s="49"/>
      <c r="ALL18" s="49"/>
      <c r="ALM18" s="49"/>
      <c r="ALN18" s="49"/>
      <c r="ALO18" s="49"/>
      <c r="ALP18" s="49"/>
      <c r="ALQ18" s="49"/>
      <c r="ALR18" s="49"/>
      <c r="ALS18" s="49"/>
      <c r="ALT18" s="49"/>
      <c r="ALU18" s="49"/>
      <c r="ALV18" s="49"/>
      <c r="ALW18" s="49"/>
      <c r="ALX18" s="49"/>
      <c r="ALY18" s="49"/>
      <c r="ALZ18" s="49"/>
      <c r="AMA18" s="49"/>
      <c r="AMB18" s="49"/>
      <c r="AMC18" s="49"/>
      <c r="AMD18" s="49"/>
      <c r="AME18" s="49"/>
      <c r="AMF18" s="49"/>
      <c r="AMG18" s="49"/>
      <c r="AMH18" s="49"/>
      <c r="AMI18" s="49"/>
    </row>
    <row r="19" spans="1:1023" ht="15">
      <c r="A19" s="50" t="s">
        <v>283</v>
      </c>
      <c r="B19" s="79">
        <f>ОБЕДЫ!C130</f>
        <v>9615</v>
      </c>
      <c r="C19" s="79">
        <f>ОБЕДЫ!D130</f>
        <v>307.469696969697</v>
      </c>
      <c r="D19" s="79">
        <f>ОБЕДЫ!E130</f>
        <v>312.81666666666661</v>
      </c>
      <c r="E19" s="79">
        <f>ОБЕДЫ!F130</f>
        <v>1230.21</v>
      </c>
      <c r="F19" s="79">
        <f>ОБЕДЫ!G130</f>
        <v>8903.1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  <c r="V19" s="52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  <c r="KR19" s="53"/>
      <c r="KS19" s="53"/>
      <c r="KT19" s="53"/>
      <c r="KU19" s="53"/>
      <c r="KV19" s="53"/>
      <c r="KW19" s="53"/>
      <c r="KX19" s="53"/>
      <c r="KY19" s="53"/>
      <c r="KZ19" s="53"/>
      <c r="LA19" s="53"/>
      <c r="LB19" s="53"/>
      <c r="LC19" s="53"/>
      <c r="LD19" s="53"/>
      <c r="LE19" s="53"/>
      <c r="LF19" s="53"/>
      <c r="LG19" s="53"/>
      <c r="LH19" s="53"/>
      <c r="LI19" s="53"/>
      <c r="LJ19" s="53"/>
      <c r="LK19" s="53"/>
      <c r="LL19" s="53"/>
      <c r="LM19" s="53"/>
      <c r="LN19" s="53"/>
      <c r="LO19" s="53"/>
      <c r="LP19" s="53"/>
      <c r="LQ19" s="53"/>
      <c r="LR19" s="53"/>
      <c r="LS19" s="53"/>
      <c r="LT19" s="53"/>
      <c r="LU19" s="53"/>
      <c r="LV19" s="53"/>
      <c r="LW19" s="53"/>
      <c r="LX19" s="53"/>
      <c r="LY19" s="53"/>
      <c r="LZ19" s="53"/>
      <c r="MA19" s="53"/>
      <c r="MB19" s="53"/>
      <c r="MC19" s="53"/>
      <c r="MD19" s="53"/>
      <c r="ME19" s="53"/>
      <c r="MF19" s="53"/>
      <c r="MG19" s="53"/>
      <c r="MH19" s="53"/>
      <c r="MI19" s="53"/>
      <c r="MJ19" s="53"/>
      <c r="MK19" s="53"/>
      <c r="ML19" s="53"/>
      <c r="MM19" s="53"/>
      <c r="MN19" s="53"/>
      <c r="MO19" s="53"/>
      <c r="MP19" s="53"/>
      <c r="MQ19" s="53"/>
      <c r="MR19" s="53"/>
      <c r="MS19" s="53"/>
      <c r="MT19" s="53"/>
      <c r="MU19" s="53"/>
      <c r="MV19" s="53"/>
      <c r="MW19" s="53"/>
      <c r="MX19" s="53"/>
      <c r="MY19" s="53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3"/>
      <c r="PP19" s="53"/>
      <c r="PQ19" s="53"/>
      <c r="PR19" s="53"/>
      <c r="PS19" s="53"/>
      <c r="PT19" s="53"/>
      <c r="PU19" s="53"/>
      <c r="PV19" s="53"/>
      <c r="PW19" s="53"/>
      <c r="PX19" s="53"/>
      <c r="PY19" s="53"/>
      <c r="PZ19" s="53"/>
      <c r="QA19" s="53"/>
      <c r="QB19" s="53"/>
      <c r="QC19" s="53"/>
      <c r="QD19" s="53"/>
      <c r="QE19" s="53"/>
      <c r="QF19" s="53"/>
      <c r="QG19" s="53"/>
      <c r="QH19" s="53"/>
      <c r="QI19" s="53"/>
      <c r="QJ19" s="53"/>
      <c r="QK19" s="53"/>
      <c r="QL19" s="53"/>
      <c r="QM19" s="53"/>
      <c r="QN19" s="53"/>
      <c r="QO19" s="53"/>
      <c r="QP19" s="53"/>
      <c r="QQ19" s="53"/>
      <c r="QR19" s="53"/>
      <c r="QS19" s="53"/>
      <c r="QT19" s="53"/>
      <c r="QU19" s="53"/>
      <c r="QV19" s="53"/>
      <c r="QW19" s="53"/>
      <c r="QX19" s="53"/>
      <c r="QY19" s="53"/>
      <c r="QZ19" s="53"/>
      <c r="RA19" s="53"/>
      <c r="RB19" s="53"/>
      <c r="RC19" s="53"/>
      <c r="RD19" s="53"/>
      <c r="RE19" s="53"/>
      <c r="RF19" s="53"/>
      <c r="RG19" s="53"/>
      <c r="RH19" s="53"/>
      <c r="RI19" s="53"/>
      <c r="RJ19" s="53"/>
      <c r="RK19" s="53"/>
      <c r="RL19" s="53"/>
      <c r="RM19" s="53"/>
      <c r="RN19" s="53"/>
      <c r="RO19" s="53"/>
      <c r="RP19" s="53"/>
      <c r="RQ19" s="53"/>
      <c r="RR19" s="53"/>
      <c r="RS19" s="53"/>
      <c r="RT19" s="53"/>
      <c r="RU19" s="53"/>
      <c r="RV19" s="53"/>
      <c r="RW19" s="53"/>
      <c r="RX19" s="53"/>
      <c r="RY19" s="53"/>
      <c r="RZ19" s="53"/>
      <c r="SA19" s="53"/>
      <c r="SB19" s="53"/>
      <c r="SC19" s="53"/>
      <c r="SD19" s="53"/>
      <c r="SE19" s="53"/>
      <c r="SF19" s="53"/>
      <c r="SG19" s="53"/>
      <c r="SH19" s="53"/>
      <c r="SI19" s="53"/>
      <c r="SJ19" s="53"/>
      <c r="SK19" s="53"/>
      <c r="SL19" s="53"/>
      <c r="SM19" s="53"/>
      <c r="SN19" s="53"/>
      <c r="SO19" s="53"/>
      <c r="SP19" s="53"/>
      <c r="SQ19" s="53"/>
      <c r="SR19" s="53"/>
      <c r="SS19" s="53"/>
      <c r="ST19" s="53"/>
      <c r="SU19" s="53"/>
      <c r="SV19" s="53"/>
      <c r="SW19" s="53"/>
      <c r="SX19" s="53"/>
      <c r="SY19" s="53"/>
      <c r="SZ19" s="53"/>
      <c r="TA19" s="53"/>
      <c r="TB19" s="53"/>
      <c r="TC19" s="53"/>
      <c r="TD19" s="53"/>
      <c r="TE19" s="53"/>
      <c r="TF19" s="53"/>
      <c r="TG19" s="53"/>
      <c r="TH19" s="53"/>
      <c r="TI19" s="53"/>
      <c r="TJ19" s="53"/>
      <c r="TK19" s="53"/>
      <c r="TL19" s="53"/>
      <c r="TM19" s="53"/>
      <c r="TN19" s="53"/>
      <c r="TO19" s="53"/>
      <c r="TP19" s="53"/>
      <c r="TQ19" s="53"/>
      <c r="TR19" s="53"/>
      <c r="TS19" s="53"/>
      <c r="TT19" s="53"/>
      <c r="TU19" s="53"/>
      <c r="TV19" s="53"/>
      <c r="TW19" s="53"/>
      <c r="TX19" s="53"/>
      <c r="TY19" s="53"/>
      <c r="TZ19" s="53"/>
      <c r="UA19" s="53"/>
      <c r="UB19" s="53"/>
      <c r="UC19" s="53"/>
      <c r="UD19" s="53"/>
      <c r="UE19" s="53"/>
      <c r="UF19" s="53"/>
      <c r="UG19" s="53"/>
      <c r="UH19" s="53"/>
      <c r="UI19" s="53"/>
      <c r="UJ19" s="53"/>
      <c r="UK19" s="53"/>
      <c r="UL19" s="53"/>
      <c r="UM19" s="53"/>
      <c r="UN19" s="53"/>
      <c r="UO19" s="53"/>
      <c r="UP19" s="53"/>
      <c r="UQ19" s="53"/>
      <c r="UR19" s="53"/>
      <c r="US19" s="53"/>
      <c r="UT19" s="53"/>
      <c r="UU19" s="53"/>
      <c r="UV19" s="53"/>
      <c r="UW19" s="53"/>
      <c r="UX19" s="53"/>
      <c r="UY19" s="53"/>
      <c r="UZ19" s="53"/>
      <c r="VA19" s="53"/>
      <c r="VB19" s="53"/>
      <c r="VC19" s="53"/>
      <c r="VD19" s="53"/>
      <c r="VE19" s="53"/>
      <c r="VF19" s="53"/>
      <c r="VG19" s="53"/>
      <c r="VH19" s="53"/>
      <c r="VI19" s="53"/>
      <c r="VJ19" s="53"/>
      <c r="VK19" s="53"/>
      <c r="VL19" s="53"/>
      <c r="VM19" s="53"/>
      <c r="VN19" s="53"/>
      <c r="VO19" s="53"/>
      <c r="VP19" s="53"/>
      <c r="VQ19" s="53"/>
      <c r="VR19" s="53"/>
      <c r="VS19" s="53"/>
      <c r="VT19" s="53"/>
      <c r="VU19" s="53"/>
      <c r="VV19" s="53"/>
      <c r="VW19" s="53"/>
      <c r="VX19" s="53"/>
      <c r="VY19" s="53"/>
      <c r="VZ19" s="53"/>
      <c r="WA19" s="53"/>
      <c r="WB19" s="53"/>
      <c r="WC19" s="53"/>
      <c r="WD19" s="53"/>
      <c r="WE19" s="53"/>
      <c r="WF19" s="53"/>
      <c r="WG19" s="53"/>
      <c r="WH19" s="53"/>
      <c r="WI19" s="53"/>
      <c r="WJ19" s="53"/>
      <c r="WK19" s="53"/>
      <c r="WL19" s="53"/>
      <c r="WM19" s="53"/>
      <c r="WN19" s="53"/>
      <c r="WO19" s="53"/>
      <c r="WP19" s="53"/>
      <c r="WQ19" s="53"/>
      <c r="WR19" s="53"/>
      <c r="WS19" s="53"/>
      <c r="WT19" s="53"/>
      <c r="WU19" s="53"/>
      <c r="WV19" s="53"/>
      <c r="WW19" s="53"/>
      <c r="WX19" s="53"/>
      <c r="WY19" s="53"/>
      <c r="WZ19" s="53"/>
      <c r="XA19" s="53"/>
      <c r="XB19" s="53"/>
      <c r="XC19" s="53"/>
      <c r="XD19" s="53"/>
      <c r="XE19" s="53"/>
      <c r="XF19" s="53"/>
      <c r="XG19" s="53"/>
      <c r="XH19" s="53"/>
      <c r="XI19" s="53"/>
      <c r="XJ19" s="53"/>
      <c r="XK19" s="53"/>
      <c r="XL19" s="53"/>
      <c r="XM19" s="53"/>
      <c r="XN19" s="53"/>
      <c r="XO19" s="53"/>
      <c r="XP19" s="53"/>
      <c r="XQ19" s="53"/>
      <c r="XR19" s="53"/>
      <c r="XS19" s="53"/>
      <c r="XT19" s="53"/>
      <c r="XU19" s="53"/>
      <c r="XV19" s="53"/>
      <c r="XW19" s="53"/>
      <c r="XX19" s="53"/>
      <c r="XY19" s="53"/>
      <c r="XZ19" s="53"/>
      <c r="YA19" s="53"/>
      <c r="YB19" s="53"/>
      <c r="YC19" s="53"/>
      <c r="YD19" s="53"/>
      <c r="YE19" s="53"/>
      <c r="YF19" s="53"/>
      <c r="YG19" s="53"/>
      <c r="YH19" s="53"/>
      <c r="YI19" s="53"/>
      <c r="YJ19" s="53"/>
      <c r="YK19" s="53"/>
      <c r="YL19" s="53"/>
      <c r="YM19" s="53"/>
      <c r="YN19" s="53"/>
      <c r="YO19" s="53"/>
      <c r="YP19" s="53"/>
      <c r="YQ19" s="53"/>
      <c r="YR19" s="53"/>
      <c r="YS19" s="53"/>
      <c r="YT19" s="53"/>
      <c r="YU19" s="53"/>
      <c r="YV19" s="53"/>
      <c r="YW19" s="53"/>
      <c r="YX19" s="53"/>
      <c r="YY19" s="53"/>
      <c r="YZ19" s="53"/>
      <c r="ZA19" s="53"/>
      <c r="ZB19" s="53"/>
      <c r="ZC19" s="53"/>
      <c r="ZD19" s="53"/>
      <c r="ZE19" s="53"/>
      <c r="ZF19" s="53"/>
      <c r="ZG19" s="53"/>
      <c r="ZH19" s="53"/>
      <c r="ZI19" s="53"/>
      <c r="ZJ19" s="53"/>
      <c r="ZK19" s="53"/>
      <c r="ZL19" s="53"/>
      <c r="ZM19" s="53"/>
      <c r="ZN19" s="53"/>
      <c r="ZO19" s="53"/>
      <c r="ZP19" s="53"/>
      <c r="ZQ19" s="53"/>
      <c r="ZR19" s="53"/>
      <c r="ZS19" s="53"/>
      <c r="ZT19" s="53"/>
      <c r="ZU19" s="53"/>
      <c r="ZV19" s="53"/>
      <c r="ZW19" s="53"/>
      <c r="ZX19" s="53"/>
      <c r="ZY19" s="53"/>
      <c r="ZZ19" s="53"/>
      <c r="AAA19" s="53"/>
      <c r="AAB19" s="53"/>
      <c r="AAC19" s="53"/>
      <c r="AAD19" s="53"/>
      <c r="AAE19" s="53"/>
      <c r="AAF19" s="53"/>
      <c r="AAG19" s="53"/>
      <c r="AAH19" s="53"/>
      <c r="AAI19" s="53"/>
      <c r="AAJ19" s="53"/>
      <c r="AAK19" s="53"/>
      <c r="AAL19" s="53"/>
      <c r="AAM19" s="53"/>
      <c r="AAN19" s="53"/>
      <c r="AAO19" s="53"/>
      <c r="AAP19" s="53"/>
      <c r="AAQ19" s="53"/>
      <c r="AAR19" s="53"/>
      <c r="AAS19" s="53"/>
      <c r="AAT19" s="53"/>
      <c r="AAU19" s="53"/>
      <c r="AAV19" s="53"/>
      <c r="AAW19" s="53"/>
      <c r="AAX19" s="53"/>
      <c r="AAY19" s="53"/>
      <c r="AAZ19" s="53"/>
      <c r="ABA19" s="53"/>
      <c r="ABB19" s="53"/>
      <c r="ABC19" s="53"/>
      <c r="ABD19" s="53"/>
      <c r="ABE19" s="53"/>
      <c r="ABF19" s="53"/>
      <c r="ABG19" s="53"/>
      <c r="ABH19" s="53"/>
      <c r="ABI19" s="53"/>
      <c r="ABJ19" s="53"/>
      <c r="ABK19" s="53"/>
      <c r="ABL19" s="53"/>
      <c r="ABM19" s="53"/>
      <c r="ABN19" s="53"/>
      <c r="ABO19" s="53"/>
      <c r="ABP19" s="53"/>
      <c r="ABQ19" s="53"/>
      <c r="ABR19" s="53"/>
      <c r="ABS19" s="53"/>
      <c r="ABT19" s="53"/>
      <c r="ABU19" s="53"/>
      <c r="ABV19" s="53"/>
      <c r="ABW19" s="53"/>
      <c r="ABX19" s="53"/>
      <c r="ABY19" s="53"/>
      <c r="ABZ19" s="53"/>
      <c r="ACA19" s="53"/>
      <c r="ACB19" s="53"/>
      <c r="ACC19" s="53"/>
      <c r="ACD19" s="53"/>
      <c r="ACE19" s="53"/>
      <c r="ACF19" s="53"/>
      <c r="ACG19" s="53"/>
      <c r="ACH19" s="53"/>
      <c r="ACI19" s="53"/>
      <c r="ACJ19" s="53"/>
      <c r="ACK19" s="53"/>
      <c r="ACL19" s="53"/>
      <c r="ACM19" s="53"/>
      <c r="ACN19" s="53"/>
      <c r="ACO19" s="53"/>
      <c r="ACP19" s="53"/>
      <c r="ACQ19" s="53"/>
      <c r="ACR19" s="53"/>
      <c r="ACS19" s="53"/>
      <c r="ACT19" s="53"/>
      <c r="ACU19" s="53"/>
      <c r="ACV19" s="53"/>
      <c r="ACW19" s="53"/>
      <c r="ACX19" s="53"/>
      <c r="ACY19" s="53"/>
      <c r="ACZ19" s="53"/>
      <c r="ADA19" s="53"/>
      <c r="ADB19" s="53"/>
      <c r="ADC19" s="53"/>
      <c r="ADD19" s="53"/>
      <c r="ADE19" s="53"/>
      <c r="ADF19" s="53"/>
      <c r="ADG19" s="53"/>
      <c r="ADH19" s="53"/>
      <c r="ADI19" s="53"/>
      <c r="ADJ19" s="53"/>
      <c r="ADK19" s="53"/>
      <c r="ADL19" s="53"/>
      <c r="ADM19" s="53"/>
      <c r="ADN19" s="53"/>
      <c r="ADO19" s="53"/>
      <c r="ADP19" s="53"/>
      <c r="ADQ19" s="53"/>
      <c r="ADR19" s="53"/>
      <c r="ADS19" s="53"/>
      <c r="ADT19" s="53"/>
      <c r="ADU19" s="53"/>
      <c r="ADV19" s="53"/>
      <c r="ADW19" s="53"/>
      <c r="ADX19" s="53"/>
      <c r="ADY19" s="53"/>
      <c r="ADZ19" s="53"/>
      <c r="AEA19" s="53"/>
      <c r="AEB19" s="53"/>
      <c r="AEC19" s="53"/>
      <c r="AED19" s="53"/>
      <c r="AEE19" s="53"/>
      <c r="AEF19" s="53"/>
      <c r="AEG19" s="53"/>
      <c r="AEH19" s="53"/>
      <c r="AEI19" s="53"/>
      <c r="AEJ19" s="53"/>
      <c r="AEK19" s="53"/>
      <c r="AEL19" s="53"/>
      <c r="AEM19" s="53"/>
      <c r="AEN19" s="53"/>
      <c r="AEO19" s="53"/>
      <c r="AEP19" s="53"/>
      <c r="AEQ19" s="53"/>
      <c r="AER19" s="53"/>
      <c r="AES19" s="53"/>
      <c r="AET19" s="53"/>
      <c r="AEU19" s="53"/>
      <c r="AEV19" s="53"/>
      <c r="AEW19" s="53"/>
      <c r="AEX19" s="53"/>
      <c r="AEY19" s="53"/>
      <c r="AEZ19" s="53"/>
      <c r="AFA19" s="53"/>
      <c r="AFB19" s="53"/>
      <c r="AFC19" s="53"/>
      <c r="AFD19" s="53"/>
      <c r="AFE19" s="53"/>
      <c r="AFF19" s="53"/>
      <c r="AFG19" s="53"/>
      <c r="AFH19" s="53"/>
      <c r="AFI19" s="53"/>
      <c r="AFJ19" s="53"/>
      <c r="AFK19" s="53"/>
      <c r="AFL19" s="53"/>
      <c r="AFM19" s="53"/>
      <c r="AFN19" s="53"/>
      <c r="AFO19" s="53"/>
      <c r="AFP19" s="53"/>
      <c r="AFQ19" s="53"/>
      <c r="AFR19" s="53"/>
      <c r="AFS19" s="53"/>
      <c r="AFT19" s="53"/>
      <c r="AFU19" s="53"/>
      <c r="AFV19" s="53"/>
      <c r="AFW19" s="53"/>
      <c r="AFX19" s="53"/>
      <c r="AFY19" s="53"/>
      <c r="AFZ19" s="53"/>
      <c r="AGA19" s="53"/>
      <c r="AGB19" s="53"/>
      <c r="AGC19" s="53"/>
      <c r="AGD19" s="53"/>
      <c r="AGE19" s="53"/>
      <c r="AGF19" s="53"/>
      <c r="AGG19" s="53"/>
      <c r="AGH19" s="53"/>
      <c r="AGI19" s="53"/>
      <c r="AGJ19" s="53"/>
      <c r="AGK19" s="53"/>
      <c r="AGL19" s="53"/>
      <c r="AGM19" s="53"/>
      <c r="AGN19" s="53"/>
      <c r="AGO19" s="53"/>
      <c r="AGP19" s="53"/>
      <c r="AGQ19" s="53"/>
      <c r="AGR19" s="53"/>
      <c r="AGS19" s="53"/>
      <c r="AGT19" s="53"/>
      <c r="AGU19" s="53"/>
      <c r="AGV19" s="53"/>
      <c r="AGW19" s="53"/>
      <c r="AGX19" s="53"/>
      <c r="AGY19" s="53"/>
      <c r="AGZ19" s="53"/>
      <c r="AHA19" s="53"/>
      <c r="AHB19" s="53"/>
      <c r="AHC19" s="53"/>
      <c r="AHD19" s="53"/>
      <c r="AHE19" s="53"/>
      <c r="AHF19" s="53"/>
      <c r="AHG19" s="53"/>
      <c r="AHH19" s="53"/>
      <c r="AHI19" s="53"/>
      <c r="AHJ19" s="53"/>
      <c r="AHK19" s="53"/>
      <c r="AHL19" s="53"/>
      <c r="AHM19" s="53"/>
      <c r="AHN19" s="53"/>
      <c r="AHO19" s="53"/>
      <c r="AHP19" s="53"/>
      <c r="AHQ19" s="53"/>
      <c r="AHR19" s="53"/>
      <c r="AHS19" s="53"/>
      <c r="AHT19" s="53"/>
      <c r="AHU19" s="53"/>
      <c r="AHV19" s="53"/>
      <c r="AHW19" s="53"/>
      <c r="AHX19" s="53"/>
      <c r="AHY19" s="53"/>
      <c r="AHZ19" s="53"/>
      <c r="AIA19" s="53"/>
      <c r="AIB19" s="53"/>
      <c r="AIC19" s="53"/>
      <c r="AID19" s="53"/>
      <c r="AIE19" s="53"/>
      <c r="AIF19" s="53"/>
      <c r="AIG19" s="53"/>
      <c r="AIH19" s="53"/>
      <c r="AII19" s="53"/>
      <c r="AIJ19" s="53"/>
      <c r="AIK19" s="53"/>
      <c r="AIL19" s="53"/>
      <c r="AIM19" s="53"/>
      <c r="AIN19" s="53"/>
      <c r="AIO19" s="53"/>
      <c r="AIP19" s="53"/>
      <c r="AIQ19" s="53"/>
      <c r="AIR19" s="53"/>
      <c r="AIS19" s="53"/>
      <c r="AIT19" s="53"/>
      <c r="AIU19" s="53"/>
      <c r="AIV19" s="53"/>
      <c r="AIW19" s="53"/>
      <c r="AIX19" s="53"/>
      <c r="AIY19" s="53"/>
      <c r="AIZ19" s="53"/>
      <c r="AJA19" s="53"/>
      <c r="AJB19" s="53"/>
      <c r="AJC19" s="53"/>
      <c r="AJD19" s="53"/>
      <c r="AJE19" s="53"/>
      <c r="AJF19" s="53"/>
      <c r="AJG19" s="53"/>
      <c r="AJH19" s="53"/>
      <c r="AJI19" s="53"/>
      <c r="AJJ19" s="53"/>
      <c r="AJK19" s="53"/>
      <c r="AJL19" s="53"/>
      <c r="AJM19" s="53"/>
      <c r="AJN19" s="53"/>
      <c r="AJO19" s="53"/>
      <c r="AJP19" s="53"/>
      <c r="AJQ19" s="53"/>
      <c r="AJR19" s="53"/>
      <c r="AJS19" s="53"/>
      <c r="AJT19" s="53"/>
      <c r="AJU19" s="53"/>
      <c r="AJV19" s="53"/>
      <c r="AJW19" s="53"/>
      <c r="AJX19" s="53"/>
      <c r="AJY19" s="53"/>
      <c r="AJZ19" s="53"/>
      <c r="AKA19" s="53"/>
      <c r="AKB19" s="53"/>
      <c r="AKC19" s="53"/>
      <c r="AKD19" s="53"/>
      <c r="AKE19" s="53"/>
      <c r="AKF19" s="53"/>
      <c r="AKG19" s="53"/>
      <c r="AKH19" s="53"/>
      <c r="AKI19" s="53"/>
      <c r="AKJ19" s="53"/>
      <c r="AKK19" s="53"/>
      <c r="AKL19" s="53"/>
      <c r="AKM19" s="53"/>
      <c r="AKN19" s="53"/>
      <c r="AKO19" s="53"/>
      <c r="AKP19" s="53"/>
      <c r="AKQ19" s="53"/>
      <c r="AKR19" s="53"/>
      <c r="AKS19" s="53"/>
      <c r="AKT19" s="53"/>
      <c r="AKU19" s="53"/>
      <c r="AKV19" s="53"/>
      <c r="AKW19" s="53"/>
      <c r="AKX19" s="53"/>
      <c r="AKY19" s="53"/>
      <c r="AKZ19" s="53"/>
      <c r="ALA19" s="53"/>
      <c r="ALB19" s="53"/>
      <c r="ALC19" s="53"/>
      <c r="ALD19" s="53"/>
      <c r="ALE19" s="53"/>
      <c r="ALF19" s="53"/>
      <c r="ALG19" s="53"/>
      <c r="ALH19" s="53"/>
      <c r="ALI19" s="53"/>
      <c r="ALJ19" s="53"/>
      <c r="ALK19" s="53"/>
      <c r="ALL19" s="53"/>
      <c r="ALM19" s="53"/>
      <c r="ALN19" s="53"/>
      <c r="ALO19" s="53"/>
      <c r="ALP19" s="53"/>
      <c r="ALQ19" s="53"/>
      <c r="ALR19" s="53"/>
      <c r="ALS19" s="53"/>
      <c r="ALT19" s="53"/>
      <c r="ALU19" s="53"/>
      <c r="ALV19" s="53"/>
      <c r="ALW19" s="53"/>
      <c r="ALX19" s="53"/>
      <c r="ALY19" s="53"/>
      <c r="ALZ19" s="53"/>
      <c r="AMA19" s="53"/>
      <c r="AMB19" s="53"/>
      <c r="AMC19" s="53"/>
      <c r="AMD19" s="53"/>
      <c r="AME19" s="53"/>
      <c r="AMF19" s="53"/>
      <c r="AMG19" s="53"/>
      <c r="AMH19" s="53"/>
      <c r="AMI19" s="53"/>
    </row>
    <row r="20" spans="1:1023" ht="15">
      <c r="A20" s="50" t="s">
        <v>284</v>
      </c>
      <c r="B20" s="79">
        <f>B19/10</f>
        <v>961.5</v>
      </c>
      <c r="C20" s="92">
        <f>C19/10</f>
        <v>30.7469696969697</v>
      </c>
      <c r="D20" s="92">
        <f t="shared" ref="D20:F20" si="4">D19/10</f>
        <v>31.281666666666659</v>
      </c>
      <c r="E20" s="92">
        <f t="shared" si="4"/>
        <v>123.021</v>
      </c>
      <c r="F20" s="92">
        <f t="shared" si="4"/>
        <v>890.31000000000006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2"/>
      <c r="V20" s="52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3"/>
      <c r="PP20" s="53"/>
      <c r="PQ20" s="53"/>
      <c r="PR20" s="53"/>
      <c r="PS20" s="53"/>
      <c r="PT20" s="53"/>
      <c r="PU20" s="53"/>
      <c r="PV20" s="53"/>
      <c r="PW20" s="53"/>
      <c r="PX20" s="53"/>
      <c r="PY20" s="53"/>
      <c r="PZ20" s="53"/>
      <c r="QA20" s="53"/>
      <c r="QB20" s="53"/>
      <c r="QC20" s="53"/>
      <c r="QD20" s="53"/>
      <c r="QE20" s="53"/>
      <c r="QF20" s="53"/>
      <c r="QG20" s="53"/>
      <c r="QH20" s="53"/>
      <c r="QI20" s="53"/>
      <c r="QJ20" s="53"/>
      <c r="QK20" s="53"/>
      <c r="QL20" s="53"/>
      <c r="QM20" s="53"/>
      <c r="QN20" s="53"/>
      <c r="QO20" s="53"/>
      <c r="QP20" s="53"/>
      <c r="QQ20" s="53"/>
      <c r="QR20" s="53"/>
      <c r="QS20" s="53"/>
      <c r="QT20" s="53"/>
      <c r="QU20" s="53"/>
      <c r="QV20" s="53"/>
      <c r="QW20" s="53"/>
      <c r="QX20" s="53"/>
      <c r="QY20" s="53"/>
      <c r="QZ20" s="53"/>
      <c r="RA20" s="53"/>
      <c r="RB20" s="53"/>
      <c r="RC20" s="53"/>
      <c r="RD20" s="53"/>
      <c r="RE20" s="53"/>
      <c r="RF20" s="53"/>
      <c r="RG20" s="53"/>
      <c r="RH20" s="53"/>
      <c r="RI20" s="53"/>
      <c r="RJ20" s="53"/>
      <c r="RK20" s="53"/>
      <c r="RL20" s="53"/>
      <c r="RM20" s="53"/>
      <c r="RN20" s="53"/>
      <c r="RO20" s="53"/>
      <c r="RP20" s="53"/>
      <c r="RQ20" s="53"/>
      <c r="RR20" s="53"/>
      <c r="RS20" s="53"/>
      <c r="RT20" s="53"/>
      <c r="RU20" s="53"/>
      <c r="RV20" s="53"/>
      <c r="RW20" s="53"/>
      <c r="RX20" s="53"/>
      <c r="RY20" s="53"/>
      <c r="RZ20" s="53"/>
      <c r="SA20" s="53"/>
      <c r="SB20" s="53"/>
      <c r="SC20" s="53"/>
      <c r="SD20" s="53"/>
      <c r="SE20" s="53"/>
      <c r="SF20" s="53"/>
      <c r="SG20" s="53"/>
      <c r="SH20" s="53"/>
      <c r="SI20" s="53"/>
      <c r="SJ20" s="53"/>
      <c r="SK20" s="53"/>
      <c r="SL20" s="53"/>
      <c r="SM20" s="53"/>
      <c r="SN20" s="53"/>
      <c r="SO20" s="53"/>
      <c r="SP20" s="53"/>
      <c r="SQ20" s="53"/>
      <c r="SR20" s="53"/>
      <c r="SS20" s="53"/>
      <c r="ST20" s="53"/>
      <c r="SU20" s="53"/>
      <c r="SV20" s="53"/>
      <c r="SW20" s="53"/>
      <c r="SX20" s="53"/>
      <c r="SY20" s="53"/>
      <c r="SZ20" s="53"/>
      <c r="TA20" s="53"/>
      <c r="TB20" s="53"/>
      <c r="TC20" s="53"/>
      <c r="TD20" s="53"/>
      <c r="TE20" s="53"/>
      <c r="TF20" s="53"/>
      <c r="TG20" s="53"/>
      <c r="TH20" s="53"/>
      <c r="TI20" s="53"/>
      <c r="TJ20" s="53"/>
      <c r="TK20" s="53"/>
      <c r="TL20" s="53"/>
      <c r="TM20" s="53"/>
      <c r="TN20" s="53"/>
      <c r="TO20" s="53"/>
      <c r="TP20" s="53"/>
      <c r="TQ20" s="53"/>
      <c r="TR20" s="53"/>
      <c r="TS20" s="53"/>
      <c r="TT20" s="53"/>
      <c r="TU20" s="53"/>
      <c r="TV20" s="53"/>
      <c r="TW20" s="53"/>
      <c r="TX20" s="53"/>
      <c r="TY20" s="53"/>
      <c r="TZ20" s="53"/>
      <c r="UA20" s="53"/>
      <c r="UB20" s="53"/>
      <c r="UC20" s="53"/>
      <c r="UD20" s="53"/>
      <c r="UE20" s="53"/>
      <c r="UF20" s="53"/>
      <c r="UG20" s="53"/>
      <c r="UH20" s="53"/>
      <c r="UI20" s="53"/>
      <c r="UJ20" s="53"/>
      <c r="UK20" s="53"/>
      <c r="UL20" s="53"/>
      <c r="UM20" s="53"/>
      <c r="UN20" s="53"/>
      <c r="UO20" s="53"/>
      <c r="UP20" s="53"/>
      <c r="UQ20" s="53"/>
      <c r="UR20" s="53"/>
      <c r="US20" s="53"/>
      <c r="UT20" s="53"/>
      <c r="UU20" s="53"/>
      <c r="UV20" s="53"/>
      <c r="UW20" s="53"/>
      <c r="UX20" s="53"/>
      <c r="UY20" s="53"/>
      <c r="UZ20" s="53"/>
      <c r="VA20" s="53"/>
      <c r="VB20" s="53"/>
      <c r="VC20" s="53"/>
      <c r="VD20" s="53"/>
      <c r="VE20" s="53"/>
      <c r="VF20" s="53"/>
      <c r="VG20" s="53"/>
      <c r="VH20" s="53"/>
      <c r="VI20" s="53"/>
      <c r="VJ20" s="53"/>
      <c r="VK20" s="53"/>
      <c r="VL20" s="53"/>
      <c r="VM20" s="53"/>
      <c r="VN20" s="53"/>
      <c r="VO20" s="53"/>
      <c r="VP20" s="53"/>
      <c r="VQ20" s="53"/>
      <c r="VR20" s="53"/>
      <c r="VS20" s="53"/>
      <c r="VT20" s="53"/>
      <c r="VU20" s="53"/>
      <c r="VV20" s="53"/>
      <c r="VW20" s="53"/>
      <c r="VX20" s="53"/>
      <c r="VY20" s="53"/>
      <c r="VZ20" s="53"/>
      <c r="WA20" s="53"/>
      <c r="WB20" s="53"/>
      <c r="WC20" s="53"/>
      <c r="WD20" s="53"/>
      <c r="WE20" s="53"/>
      <c r="WF20" s="53"/>
      <c r="WG20" s="53"/>
      <c r="WH20" s="53"/>
      <c r="WI20" s="53"/>
      <c r="WJ20" s="53"/>
      <c r="WK20" s="53"/>
      <c r="WL20" s="53"/>
      <c r="WM20" s="53"/>
      <c r="WN20" s="53"/>
      <c r="WO20" s="53"/>
      <c r="WP20" s="53"/>
      <c r="WQ20" s="53"/>
      <c r="WR20" s="53"/>
      <c r="WS20" s="53"/>
      <c r="WT20" s="53"/>
      <c r="WU20" s="53"/>
      <c r="WV20" s="53"/>
      <c r="WW20" s="53"/>
      <c r="WX20" s="53"/>
      <c r="WY20" s="53"/>
      <c r="WZ20" s="53"/>
      <c r="XA20" s="53"/>
      <c r="XB20" s="53"/>
      <c r="XC20" s="53"/>
      <c r="XD20" s="53"/>
      <c r="XE20" s="53"/>
      <c r="XF20" s="53"/>
      <c r="XG20" s="53"/>
      <c r="XH20" s="53"/>
      <c r="XI20" s="53"/>
      <c r="XJ20" s="53"/>
      <c r="XK20" s="53"/>
      <c r="XL20" s="53"/>
      <c r="XM20" s="53"/>
      <c r="XN20" s="53"/>
      <c r="XO20" s="53"/>
      <c r="XP20" s="53"/>
      <c r="XQ20" s="53"/>
      <c r="XR20" s="53"/>
      <c r="XS20" s="53"/>
      <c r="XT20" s="53"/>
      <c r="XU20" s="53"/>
      <c r="XV20" s="53"/>
      <c r="XW20" s="53"/>
      <c r="XX20" s="53"/>
      <c r="XY20" s="53"/>
      <c r="XZ20" s="53"/>
      <c r="YA20" s="53"/>
      <c r="YB20" s="53"/>
      <c r="YC20" s="53"/>
      <c r="YD20" s="53"/>
      <c r="YE20" s="53"/>
      <c r="YF20" s="53"/>
      <c r="YG20" s="53"/>
      <c r="YH20" s="53"/>
      <c r="YI20" s="53"/>
      <c r="YJ20" s="53"/>
      <c r="YK20" s="53"/>
      <c r="YL20" s="53"/>
      <c r="YM20" s="53"/>
      <c r="YN20" s="53"/>
      <c r="YO20" s="53"/>
      <c r="YP20" s="53"/>
      <c r="YQ20" s="53"/>
      <c r="YR20" s="53"/>
      <c r="YS20" s="53"/>
      <c r="YT20" s="53"/>
      <c r="YU20" s="53"/>
      <c r="YV20" s="53"/>
      <c r="YW20" s="53"/>
      <c r="YX20" s="53"/>
      <c r="YY20" s="53"/>
      <c r="YZ20" s="53"/>
      <c r="ZA20" s="53"/>
      <c r="ZB20" s="53"/>
      <c r="ZC20" s="53"/>
      <c r="ZD20" s="53"/>
      <c r="ZE20" s="53"/>
      <c r="ZF20" s="53"/>
      <c r="ZG20" s="53"/>
      <c r="ZH20" s="53"/>
      <c r="ZI20" s="53"/>
      <c r="ZJ20" s="53"/>
      <c r="ZK20" s="53"/>
      <c r="ZL20" s="53"/>
      <c r="ZM20" s="53"/>
      <c r="ZN20" s="53"/>
      <c r="ZO20" s="53"/>
      <c r="ZP20" s="53"/>
      <c r="ZQ20" s="53"/>
      <c r="ZR20" s="53"/>
      <c r="ZS20" s="53"/>
      <c r="ZT20" s="53"/>
      <c r="ZU20" s="53"/>
      <c r="ZV20" s="53"/>
      <c r="ZW20" s="53"/>
      <c r="ZX20" s="53"/>
      <c r="ZY20" s="53"/>
      <c r="ZZ20" s="53"/>
      <c r="AAA20" s="53"/>
      <c r="AAB20" s="53"/>
      <c r="AAC20" s="53"/>
      <c r="AAD20" s="53"/>
      <c r="AAE20" s="53"/>
      <c r="AAF20" s="53"/>
      <c r="AAG20" s="53"/>
      <c r="AAH20" s="53"/>
      <c r="AAI20" s="53"/>
      <c r="AAJ20" s="53"/>
      <c r="AAK20" s="53"/>
      <c r="AAL20" s="53"/>
      <c r="AAM20" s="53"/>
      <c r="AAN20" s="53"/>
      <c r="AAO20" s="53"/>
      <c r="AAP20" s="53"/>
      <c r="AAQ20" s="53"/>
      <c r="AAR20" s="53"/>
      <c r="AAS20" s="53"/>
      <c r="AAT20" s="53"/>
      <c r="AAU20" s="53"/>
      <c r="AAV20" s="53"/>
      <c r="AAW20" s="53"/>
      <c r="AAX20" s="53"/>
      <c r="AAY20" s="53"/>
      <c r="AAZ20" s="53"/>
      <c r="ABA20" s="53"/>
      <c r="ABB20" s="53"/>
      <c r="ABC20" s="53"/>
      <c r="ABD20" s="53"/>
      <c r="ABE20" s="53"/>
      <c r="ABF20" s="53"/>
      <c r="ABG20" s="53"/>
      <c r="ABH20" s="53"/>
      <c r="ABI20" s="53"/>
      <c r="ABJ20" s="53"/>
      <c r="ABK20" s="53"/>
      <c r="ABL20" s="53"/>
      <c r="ABM20" s="53"/>
      <c r="ABN20" s="53"/>
      <c r="ABO20" s="53"/>
      <c r="ABP20" s="53"/>
      <c r="ABQ20" s="53"/>
      <c r="ABR20" s="53"/>
      <c r="ABS20" s="53"/>
      <c r="ABT20" s="53"/>
      <c r="ABU20" s="53"/>
      <c r="ABV20" s="53"/>
      <c r="ABW20" s="53"/>
      <c r="ABX20" s="53"/>
      <c r="ABY20" s="53"/>
      <c r="ABZ20" s="53"/>
      <c r="ACA20" s="53"/>
      <c r="ACB20" s="53"/>
      <c r="ACC20" s="53"/>
      <c r="ACD20" s="53"/>
      <c r="ACE20" s="53"/>
      <c r="ACF20" s="53"/>
      <c r="ACG20" s="53"/>
      <c r="ACH20" s="53"/>
      <c r="ACI20" s="53"/>
      <c r="ACJ20" s="53"/>
      <c r="ACK20" s="53"/>
      <c r="ACL20" s="53"/>
      <c r="ACM20" s="53"/>
      <c r="ACN20" s="53"/>
      <c r="ACO20" s="53"/>
      <c r="ACP20" s="53"/>
      <c r="ACQ20" s="53"/>
      <c r="ACR20" s="53"/>
      <c r="ACS20" s="53"/>
      <c r="ACT20" s="53"/>
      <c r="ACU20" s="53"/>
      <c r="ACV20" s="53"/>
      <c r="ACW20" s="53"/>
      <c r="ACX20" s="53"/>
      <c r="ACY20" s="53"/>
      <c r="ACZ20" s="53"/>
      <c r="ADA20" s="53"/>
      <c r="ADB20" s="53"/>
      <c r="ADC20" s="53"/>
      <c r="ADD20" s="53"/>
      <c r="ADE20" s="53"/>
      <c r="ADF20" s="53"/>
      <c r="ADG20" s="53"/>
      <c r="ADH20" s="53"/>
      <c r="ADI20" s="53"/>
      <c r="ADJ20" s="53"/>
      <c r="ADK20" s="53"/>
      <c r="ADL20" s="53"/>
      <c r="ADM20" s="53"/>
      <c r="ADN20" s="53"/>
      <c r="ADO20" s="53"/>
      <c r="ADP20" s="53"/>
      <c r="ADQ20" s="53"/>
      <c r="ADR20" s="53"/>
      <c r="ADS20" s="53"/>
      <c r="ADT20" s="53"/>
      <c r="ADU20" s="53"/>
      <c r="ADV20" s="53"/>
      <c r="ADW20" s="53"/>
      <c r="ADX20" s="53"/>
      <c r="ADY20" s="53"/>
      <c r="ADZ20" s="53"/>
      <c r="AEA20" s="53"/>
      <c r="AEB20" s="53"/>
      <c r="AEC20" s="53"/>
      <c r="AED20" s="53"/>
      <c r="AEE20" s="53"/>
      <c r="AEF20" s="53"/>
      <c r="AEG20" s="53"/>
      <c r="AEH20" s="53"/>
      <c r="AEI20" s="53"/>
      <c r="AEJ20" s="53"/>
      <c r="AEK20" s="53"/>
      <c r="AEL20" s="53"/>
      <c r="AEM20" s="53"/>
      <c r="AEN20" s="53"/>
      <c r="AEO20" s="53"/>
      <c r="AEP20" s="53"/>
      <c r="AEQ20" s="53"/>
      <c r="AER20" s="53"/>
      <c r="AES20" s="53"/>
      <c r="AET20" s="53"/>
      <c r="AEU20" s="53"/>
      <c r="AEV20" s="53"/>
      <c r="AEW20" s="53"/>
      <c r="AEX20" s="53"/>
      <c r="AEY20" s="53"/>
      <c r="AEZ20" s="53"/>
      <c r="AFA20" s="53"/>
      <c r="AFB20" s="53"/>
      <c r="AFC20" s="53"/>
      <c r="AFD20" s="53"/>
      <c r="AFE20" s="53"/>
      <c r="AFF20" s="53"/>
      <c r="AFG20" s="53"/>
      <c r="AFH20" s="53"/>
      <c r="AFI20" s="53"/>
      <c r="AFJ20" s="53"/>
      <c r="AFK20" s="53"/>
      <c r="AFL20" s="53"/>
      <c r="AFM20" s="53"/>
      <c r="AFN20" s="53"/>
      <c r="AFO20" s="53"/>
      <c r="AFP20" s="53"/>
      <c r="AFQ20" s="53"/>
      <c r="AFR20" s="53"/>
      <c r="AFS20" s="53"/>
      <c r="AFT20" s="53"/>
      <c r="AFU20" s="53"/>
      <c r="AFV20" s="53"/>
      <c r="AFW20" s="53"/>
      <c r="AFX20" s="53"/>
      <c r="AFY20" s="53"/>
      <c r="AFZ20" s="53"/>
      <c r="AGA20" s="53"/>
      <c r="AGB20" s="53"/>
      <c r="AGC20" s="53"/>
      <c r="AGD20" s="53"/>
      <c r="AGE20" s="53"/>
      <c r="AGF20" s="53"/>
      <c r="AGG20" s="53"/>
      <c r="AGH20" s="53"/>
      <c r="AGI20" s="53"/>
      <c r="AGJ20" s="53"/>
      <c r="AGK20" s="53"/>
      <c r="AGL20" s="53"/>
      <c r="AGM20" s="53"/>
      <c r="AGN20" s="53"/>
      <c r="AGO20" s="53"/>
      <c r="AGP20" s="53"/>
      <c r="AGQ20" s="53"/>
      <c r="AGR20" s="53"/>
      <c r="AGS20" s="53"/>
      <c r="AGT20" s="53"/>
      <c r="AGU20" s="53"/>
      <c r="AGV20" s="53"/>
      <c r="AGW20" s="53"/>
      <c r="AGX20" s="53"/>
      <c r="AGY20" s="53"/>
      <c r="AGZ20" s="53"/>
      <c r="AHA20" s="53"/>
      <c r="AHB20" s="53"/>
      <c r="AHC20" s="53"/>
      <c r="AHD20" s="53"/>
      <c r="AHE20" s="53"/>
      <c r="AHF20" s="53"/>
      <c r="AHG20" s="53"/>
      <c r="AHH20" s="53"/>
      <c r="AHI20" s="53"/>
      <c r="AHJ20" s="53"/>
      <c r="AHK20" s="53"/>
      <c r="AHL20" s="53"/>
      <c r="AHM20" s="53"/>
      <c r="AHN20" s="53"/>
      <c r="AHO20" s="53"/>
      <c r="AHP20" s="53"/>
      <c r="AHQ20" s="53"/>
      <c r="AHR20" s="53"/>
      <c r="AHS20" s="53"/>
      <c r="AHT20" s="53"/>
      <c r="AHU20" s="53"/>
      <c r="AHV20" s="53"/>
      <c r="AHW20" s="53"/>
      <c r="AHX20" s="53"/>
      <c r="AHY20" s="53"/>
      <c r="AHZ20" s="53"/>
      <c r="AIA20" s="53"/>
      <c r="AIB20" s="53"/>
      <c r="AIC20" s="53"/>
      <c r="AID20" s="53"/>
      <c r="AIE20" s="53"/>
      <c r="AIF20" s="53"/>
      <c r="AIG20" s="53"/>
      <c r="AIH20" s="53"/>
      <c r="AII20" s="53"/>
      <c r="AIJ20" s="53"/>
      <c r="AIK20" s="53"/>
      <c r="AIL20" s="53"/>
      <c r="AIM20" s="53"/>
      <c r="AIN20" s="53"/>
      <c r="AIO20" s="53"/>
      <c r="AIP20" s="53"/>
      <c r="AIQ20" s="53"/>
      <c r="AIR20" s="53"/>
      <c r="AIS20" s="53"/>
      <c r="AIT20" s="53"/>
      <c r="AIU20" s="53"/>
      <c r="AIV20" s="53"/>
      <c r="AIW20" s="53"/>
      <c r="AIX20" s="53"/>
      <c r="AIY20" s="53"/>
      <c r="AIZ20" s="53"/>
      <c r="AJA20" s="53"/>
      <c r="AJB20" s="53"/>
      <c r="AJC20" s="53"/>
      <c r="AJD20" s="53"/>
      <c r="AJE20" s="53"/>
      <c r="AJF20" s="53"/>
      <c r="AJG20" s="53"/>
      <c r="AJH20" s="53"/>
      <c r="AJI20" s="53"/>
      <c r="AJJ20" s="53"/>
      <c r="AJK20" s="53"/>
      <c r="AJL20" s="53"/>
      <c r="AJM20" s="53"/>
      <c r="AJN20" s="53"/>
      <c r="AJO20" s="53"/>
      <c r="AJP20" s="53"/>
      <c r="AJQ20" s="53"/>
      <c r="AJR20" s="53"/>
      <c r="AJS20" s="53"/>
      <c r="AJT20" s="53"/>
      <c r="AJU20" s="53"/>
      <c r="AJV20" s="53"/>
      <c r="AJW20" s="53"/>
      <c r="AJX20" s="53"/>
      <c r="AJY20" s="53"/>
      <c r="AJZ20" s="53"/>
      <c r="AKA20" s="53"/>
      <c r="AKB20" s="53"/>
      <c r="AKC20" s="53"/>
      <c r="AKD20" s="53"/>
      <c r="AKE20" s="53"/>
      <c r="AKF20" s="53"/>
      <c r="AKG20" s="53"/>
      <c r="AKH20" s="53"/>
      <c r="AKI20" s="53"/>
      <c r="AKJ20" s="53"/>
      <c r="AKK20" s="53"/>
      <c r="AKL20" s="53"/>
      <c r="AKM20" s="53"/>
      <c r="AKN20" s="53"/>
      <c r="AKO20" s="53"/>
      <c r="AKP20" s="53"/>
      <c r="AKQ20" s="53"/>
      <c r="AKR20" s="53"/>
      <c r="AKS20" s="53"/>
      <c r="AKT20" s="53"/>
      <c r="AKU20" s="53"/>
      <c r="AKV20" s="53"/>
      <c r="AKW20" s="53"/>
      <c r="AKX20" s="53"/>
      <c r="AKY20" s="53"/>
      <c r="AKZ20" s="53"/>
      <c r="ALA20" s="53"/>
      <c r="ALB20" s="53"/>
      <c r="ALC20" s="53"/>
      <c r="ALD20" s="53"/>
      <c r="ALE20" s="53"/>
      <c r="ALF20" s="53"/>
      <c r="ALG20" s="53"/>
      <c r="ALH20" s="53"/>
      <c r="ALI20" s="53"/>
      <c r="ALJ20" s="53"/>
      <c r="ALK20" s="53"/>
      <c r="ALL20" s="53"/>
      <c r="ALM20" s="53"/>
      <c r="ALN20" s="53"/>
      <c r="ALO20" s="53"/>
      <c r="ALP20" s="53"/>
      <c r="ALQ20" s="53"/>
      <c r="ALR20" s="53"/>
      <c r="ALS20" s="53"/>
      <c r="ALT20" s="53"/>
      <c r="ALU20" s="53"/>
      <c r="ALV20" s="53"/>
      <c r="ALW20" s="53"/>
      <c r="ALX20" s="53"/>
      <c r="ALY20" s="53"/>
      <c r="ALZ20" s="53"/>
      <c r="AMA20" s="53"/>
      <c r="AMB20" s="53"/>
      <c r="AMC20" s="53"/>
      <c r="AMD20" s="53"/>
      <c r="AME20" s="53"/>
      <c r="AMF20" s="53"/>
      <c r="AMG20" s="53"/>
      <c r="AMH20" s="53"/>
      <c r="AMI20" s="53"/>
    </row>
    <row r="21" spans="1:1023" ht="15.75">
      <c r="A21" s="38" t="s">
        <v>299</v>
      </c>
      <c r="B21" s="77"/>
      <c r="C21" s="88">
        <v>1</v>
      </c>
      <c r="D21" s="93">
        <v>1</v>
      </c>
      <c r="E21" s="93">
        <v>4</v>
      </c>
      <c r="F21" s="93"/>
      <c r="G21" s="44"/>
      <c r="H21" s="45"/>
      <c r="I21" s="45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/>
      <c r="JI21" s="54"/>
      <c r="JJ21" s="54"/>
      <c r="JK21" s="54"/>
      <c r="JL21" s="54"/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/>
      <c r="JY21" s="54"/>
      <c r="JZ21" s="54"/>
      <c r="KA21" s="54"/>
      <c r="KB21" s="54"/>
      <c r="KC21" s="54"/>
      <c r="KD21" s="54"/>
      <c r="KE21" s="54"/>
      <c r="KF21" s="54"/>
      <c r="KG21" s="54"/>
      <c r="KH21" s="54"/>
      <c r="KI21" s="54"/>
      <c r="KJ21" s="54"/>
      <c r="KK21" s="54"/>
      <c r="KL21" s="54"/>
      <c r="KM21" s="54"/>
      <c r="KN21" s="54"/>
      <c r="KO21" s="54"/>
      <c r="KP21" s="54"/>
      <c r="KQ21" s="54"/>
      <c r="KR21" s="54"/>
      <c r="KS21" s="54"/>
      <c r="KT21" s="54"/>
      <c r="KU21" s="54"/>
      <c r="KV21" s="54"/>
      <c r="KW21" s="54"/>
      <c r="KX21" s="54"/>
      <c r="KY21" s="54"/>
      <c r="KZ21" s="54"/>
      <c r="LA21" s="54"/>
      <c r="LB21" s="54"/>
      <c r="LC21" s="54"/>
      <c r="LD21" s="54"/>
      <c r="LE21" s="54"/>
      <c r="LF21" s="54"/>
      <c r="LG21" s="54"/>
      <c r="LH21" s="54"/>
      <c r="LI21" s="54"/>
      <c r="LJ21" s="54"/>
      <c r="LK21" s="54"/>
      <c r="LL21" s="54"/>
      <c r="LM21" s="54"/>
      <c r="LN21" s="54"/>
      <c r="LO21" s="54"/>
      <c r="LP21" s="54"/>
      <c r="LQ21" s="54"/>
      <c r="LR21" s="54"/>
      <c r="LS21" s="54"/>
      <c r="LT21" s="54"/>
      <c r="LU21" s="54"/>
      <c r="LV21" s="54"/>
      <c r="LW21" s="54"/>
      <c r="LX21" s="54"/>
      <c r="LY21" s="54"/>
      <c r="LZ21" s="54"/>
      <c r="MA21" s="54"/>
      <c r="MB21" s="54"/>
      <c r="MC21" s="54"/>
      <c r="MD21" s="54"/>
      <c r="ME21" s="54"/>
      <c r="MF21" s="54"/>
      <c r="MG21" s="54"/>
      <c r="MH21" s="54"/>
      <c r="MI21" s="54"/>
      <c r="MJ21" s="54"/>
      <c r="MK21" s="54"/>
      <c r="ML21" s="54"/>
      <c r="MM21" s="54"/>
      <c r="MN21" s="54"/>
      <c r="MO21" s="54"/>
      <c r="MP21" s="54"/>
      <c r="MQ21" s="54"/>
      <c r="MR21" s="54"/>
      <c r="MS21" s="54"/>
      <c r="MT21" s="54"/>
      <c r="MU21" s="54"/>
      <c r="MV21" s="54"/>
      <c r="MW21" s="54"/>
      <c r="MX21" s="54"/>
      <c r="MY21" s="54"/>
      <c r="MZ21" s="54"/>
      <c r="NA21" s="54"/>
      <c r="NB21" s="54"/>
      <c r="NC21" s="54"/>
      <c r="ND21" s="54"/>
      <c r="NE21" s="54"/>
      <c r="NF21" s="54"/>
      <c r="NG21" s="54"/>
      <c r="NH21" s="54"/>
      <c r="NI21" s="54"/>
      <c r="NJ21" s="54"/>
      <c r="NK21" s="54"/>
      <c r="NL21" s="54"/>
      <c r="NM21" s="54"/>
      <c r="NN21" s="54"/>
      <c r="NO21" s="54"/>
      <c r="NP21" s="54"/>
      <c r="NQ21" s="54"/>
      <c r="NR21" s="54"/>
      <c r="NS21" s="54"/>
      <c r="NT21" s="54"/>
      <c r="NU21" s="54"/>
      <c r="NV21" s="54"/>
      <c r="NW21" s="54"/>
      <c r="NX21" s="54"/>
      <c r="NY21" s="54"/>
      <c r="NZ21" s="54"/>
      <c r="OA21" s="54"/>
      <c r="OB21" s="54"/>
      <c r="OC21" s="54"/>
      <c r="OD21" s="54"/>
      <c r="OE21" s="54"/>
      <c r="OF21" s="54"/>
      <c r="OG21" s="54"/>
      <c r="OH21" s="54"/>
      <c r="OI21" s="54"/>
      <c r="OJ21" s="54"/>
      <c r="OK21" s="54"/>
      <c r="OL21" s="54"/>
      <c r="OM21" s="54"/>
      <c r="ON21" s="54"/>
      <c r="OO21" s="54"/>
      <c r="OP21" s="54"/>
      <c r="OQ21" s="54"/>
      <c r="OR21" s="54"/>
      <c r="OS21" s="54"/>
      <c r="OT21" s="54"/>
      <c r="OU21" s="54"/>
      <c r="OV21" s="54"/>
      <c r="OW21" s="54"/>
      <c r="OX21" s="54"/>
      <c r="OY21" s="54"/>
      <c r="OZ21" s="54"/>
      <c r="PA21" s="54"/>
      <c r="PB21" s="54"/>
      <c r="PC21" s="54"/>
      <c r="PD21" s="54"/>
      <c r="PE21" s="54"/>
      <c r="PF21" s="54"/>
      <c r="PG21" s="54"/>
      <c r="PH21" s="54"/>
      <c r="PI21" s="54"/>
      <c r="PJ21" s="54"/>
      <c r="PK21" s="54"/>
      <c r="PL21" s="54"/>
      <c r="PM21" s="54"/>
      <c r="PN21" s="54"/>
      <c r="PO21" s="54"/>
      <c r="PP21" s="54"/>
      <c r="PQ21" s="54"/>
      <c r="PR21" s="54"/>
      <c r="PS21" s="54"/>
      <c r="PT21" s="54"/>
      <c r="PU21" s="54"/>
      <c r="PV21" s="54"/>
      <c r="PW21" s="54"/>
      <c r="PX21" s="54"/>
      <c r="PY21" s="54"/>
      <c r="PZ21" s="54"/>
      <c r="QA21" s="54"/>
      <c r="QB21" s="54"/>
      <c r="QC21" s="54"/>
      <c r="QD21" s="54"/>
      <c r="QE21" s="54"/>
      <c r="QF21" s="54"/>
      <c r="QG21" s="54"/>
      <c r="QH21" s="54"/>
      <c r="QI21" s="54"/>
      <c r="QJ21" s="54"/>
      <c r="QK21" s="54"/>
      <c r="QL21" s="54"/>
      <c r="QM21" s="54"/>
      <c r="QN21" s="54"/>
      <c r="QO21" s="54"/>
      <c r="QP21" s="54"/>
      <c r="QQ21" s="54"/>
      <c r="QR21" s="54"/>
      <c r="QS21" s="54"/>
      <c r="QT21" s="54"/>
      <c r="QU21" s="54"/>
      <c r="QV21" s="54"/>
      <c r="QW21" s="54"/>
      <c r="QX21" s="54"/>
      <c r="QY21" s="54"/>
      <c r="QZ21" s="54"/>
      <c r="RA21" s="54"/>
      <c r="RB21" s="54"/>
      <c r="RC21" s="54"/>
      <c r="RD21" s="54"/>
      <c r="RE21" s="54"/>
      <c r="RF21" s="54"/>
      <c r="RG21" s="54"/>
      <c r="RH21" s="54"/>
      <c r="RI21" s="54"/>
      <c r="RJ21" s="54"/>
      <c r="RK21" s="54"/>
      <c r="RL21" s="54"/>
      <c r="RM21" s="54"/>
      <c r="RN21" s="54"/>
      <c r="RO21" s="54"/>
      <c r="RP21" s="54"/>
      <c r="RQ21" s="54"/>
      <c r="RR21" s="54"/>
      <c r="RS21" s="54"/>
      <c r="RT21" s="54"/>
      <c r="RU21" s="54"/>
      <c r="RV21" s="54"/>
      <c r="RW21" s="54"/>
      <c r="RX21" s="54"/>
      <c r="RY21" s="54"/>
      <c r="RZ21" s="54"/>
      <c r="SA21" s="54"/>
      <c r="SB21" s="54"/>
      <c r="SC21" s="54"/>
      <c r="SD21" s="54"/>
      <c r="SE21" s="54"/>
      <c r="SF21" s="54"/>
      <c r="SG21" s="54"/>
      <c r="SH21" s="54"/>
      <c r="SI21" s="54"/>
      <c r="SJ21" s="54"/>
      <c r="SK21" s="54"/>
      <c r="SL21" s="54"/>
      <c r="SM21" s="54"/>
      <c r="SN21" s="54"/>
      <c r="SO21" s="54"/>
      <c r="SP21" s="54"/>
      <c r="SQ21" s="54"/>
      <c r="SR21" s="54"/>
      <c r="SS21" s="54"/>
      <c r="ST21" s="54"/>
      <c r="SU21" s="54"/>
      <c r="SV21" s="54"/>
      <c r="SW21" s="54"/>
      <c r="SX21" s="54"/>
      <c r="SY21" s="54"/>
      <c r="SZ21" s="54"/>
      <c r="TA21" s="54"/>
      <c r="TB21" s="54"/>
      <c r="TC21" s="54"/>
      <c r="TD21" s="54"/>
      <c r="TE21" s="54"/>
      <c r="TF21" s="54"/>
      <c r="TG21" s="54"/>
      <c r="TH21" s="54"/>
      <c r="TI21" s="54"/>
      <c r="TJ21" s="54"/>
      <c r="TK21" s="54"/>
      <c r="TL21" s="54"/>
      <c r="TM21" s="54"/>
      <c r="TN21" s="54"/>
      <c r="TO21" s="54"/>
      <c r="TP21" s="54"/>
      <c r="TQ21" s="54"/>
      <c r="TR21" s="54"/>
      <c r="TS21" s="54"/>
      <c r="TT21" s="54"/>
      <c r="TU21" s="54"/>
      <c r="TV21" s="54"/>
      <c r="TW21" s="54"/>
      <c r="TX21" s="54"/>
      <c r="TY21" s="54"/>
      <c r="TZ21" s="54"/>
      <c r="UA21" s="54"/>
      <c r="UB21" s="54"/>
      <c r="UC21" s="54"/>
      <c r="UD21" s="54"/>
      <c r="UE21" s="54"/>
      <c r="UF21" s="54"/>
      <c r="UG21" s="54"/>
      <c r="UH21" s="54"/>
      <c r="UI21" s="54"/>
      <c r="UJ21" s="54"/>
      <c r="UK21" s="54"/>
      <c r="UL21" s="54"/>
      <c r="UM21" s="54"/>
      <c r="UN21" s="54"/>
      <c r="UO21" s="54"/>
      <c r="UP21" s="54"/>
      <c r="UQ21" s="54"/>
      <c r="UR21" s="54"/>
      <c r="US21" s="54"/>
      <c r="UT21" s="54"/>
      <c r="UU21" s="54"/>
      <c r="UV21" s="54"/>
      <c r="UW21" s="54"/>
      <c r="UX21" s="54"/>
      <c r="UY21" s="54"/>
      <c r="UZ21" s="54"/>
      <c r="VA21" s="54"/>
      <c r="VB21" s="54"/>
      <c r="VC21" s="54"/>
      <c r="VD21" s="54"/>
      <c r="VE21" s="54"/>
      <c r="VF21" s="54"/>
      <c r="VG21" s="54"/>
      <c r="VH21" s="54"/>
      <c r="VI21" s="54"/>
      <c r="VJ21" s="54"/>
      <c r="VK21" s="54"/>
      <c r="VL21" s="54"/>
      <c r="VM21" s="54"/>
      <c r="VN21" s="54"/>
      <c r="VO21" s="54"/>
      <c r="VP21" s="54"/>
      <c r="VQ21" s="54"/>
      <c r="VR21" s="54"/>
      <c r="VS21" s="54"/>
      <c r="VT21" s="54"/>
      <c r="VU21" s="54"/>
      <c r="VV21" s="54"/>
      <c r="VW21" s="54"/>
      <c r="VX21" s="54"/>
      <c r="VY21" s="54"/>
      <c r="VZ21" s="54"/>
      <c r="WA21" s="54"/>
      <c r="WB21" s="54"/>
      <c r="WC21" s="54"/>
      <c r="WD21" s="54"/>
      <c r="WE21" s="54"/>
      <c r="WF21" s="54"/>
      <c r="WG21" s="54"/>
      <c r="WH21" s="54"/>
      <c r="WI21" s="54"/>
      <c r="WJ21" s="54"/>
      <c r="WK21" s="54"/>
      <c r="WL21" s="54"/>
      <c r="WM21" s="54"/>
      <c r="WN21" s="54"/>
      <c r="WO21" s="54"/>
      <c r="WP21" s="54"/>
      <c r="WQ21" s="54"/>
      <c r="WR21" s="54"/>
      <c r="WS21" s="54"/>
      <c r="WT21" s="54"/>
      <c r="WU21" s="54"/>
      <c r="WV21" s="54"/>
      <c r="WW21" s="54"/>
      <c r="WX21" s="54"/>
      <c r="WY21" s="54"/>
      <c r="WZ21" s="54"/>
      <c r="XA21" s="54"/>
      <c r="XB21" s="54"/>
      <c r="XC21" s="54"/>
      <c r="XD21" s="54"/>
      <c r="XE21" s="54"/>
      <c r="XF21" s="54"/>
      <c r="XG21" s="54"/>
      <c r="XH21" s="54"/>
      <c r="XI21" s="54"/>
      <c r="XJ21" s="54"/>
      <c r="XK21" s="54"/>
      <c r="XL21" s="54"/>
      <c r="XM21" s="54"/>
      <c r="XN21" s="54"/>
      <c r="XO21" s="54"/>
      <c r="XP21" s="54"/>
      <c r="XQ21" s="54"/>
      <c r="XR21" s="54"/>
      <c r="XS21" s="54"/>
      <c r="XT21" s="54"/>
      <c r="XU21" s="54"/>
      <c r="XV21" s="54"/>
      <c r="XW21" s="54"/>
      <c r="XX21" s="54"/>
      <c r="XY21" s="54"/>
      <c r="XZ21" s="54"/>
      <c r="YA21" s="54"/>
      <c r="YB21" s="54"/>
      <c r="YC21" s="54"/>
      <c r="YD21" s="54"/>
      <c r="YE21" s="54"/>
      <c r="YF21" s="54"/>
      <c r="YG21" s="54"/>
      <c r="YH21" s="54"/>
      <c r="YI21" s="54"/>
      <c r="YJ21" s="54"/>
      <c r="YK21" s="54"/>
      <c r="YL21" s="54"/>
      <c r="YM21" s="54"/>
      <c r="YN21" s="54"/>
      <c r="YO21" s="54"/>
      <c r="YP21" s="54"/>
      <c r="YQ21" s="54"/>
      <c r="YR21" s="54"/>
      <c r="YS21" s="54"/>
      <c r="YT21" s="54"/>
      <c r="YU21" s="54"/>
      <c r="YV21" s="54"/>
      <c r="YW21" s="54"/>
      <c r="YX21" s="54"/>
      <c r="YY21" s="54"/>
      <c r="YZ21" s="54"/>
      <c r="ZA21" s="54"/>
      <c r="ZB21" s="54"/>
      <c r="ZC21" s="54"/>
      <c r="ZD21" s="54"/>
      <c r="ZE21" s="54"/>
      <c r="ZF21" s="54"/>
      <c r="ZG21" s="54"/>
      <c r="ZH21" s="54"/>
      <c r="ZI21" s="54"/>
      <c r="ZJ21" s="54"/>
      <c r="ZK21" s="54"/>
      <c r="ZL21" s="54"/>
      <c r="ZM21" s="54"/>
      <c r="ZN21" s="54"/>
      <c r="ZO21" s="54"/>
      <c r="ZP21" s="54"/>
      <c r="ZQ21" s="54"/>
      <c r="ZR21" s="54"/>
      <c r="ZS21" s="54"/>
      <c r="ZT21" s="54"/>
      <c r="ZU21" s="54"/>
      <c r="ZV21" s="54"/>
      <c r="ZW21" s="54"/>
      <c r="ZX21" s="54"/>
      <c r="ZY21" s="54"/>
      <c r="ZZ21" s="54"/>
      <c r="AAA21" s="54"/>
      <c r="AAB21" s="54"/>
      <c r="AAC21" s="54"/>
      <c r="AAD21" s="54"/>
      <c r="AAE21" s="54"/>
      <c r="AAF21" s="54"/>
      <c r="AAG21" s="54"/>
      <c r="AAH21" s="54"/>
      <c r="AAI21" s="54"/>
      <c r="AAJ21" s="54"/>
      <c r="AAK21" s="54"/>
      <c r="AAL21" s="54"/>
      <c r="AAM21" s="54"/>
      <c r="AAN21" s="54"/>
      <c r="AAO21" s="54"/>
      <c r="AAP21" s="54"/>
      <c r="AAQ21" s="54"/>
      <c r="AAR21" s="54"/>
      <c r="AAS21" s="54"/>
      <c r="AAT21" s="54"/>
      <c r="AAU21" s="54"/>
      <c r="AAV21" s="54"/>
      <c r="AAW21" s="54"/>
      <c r="AAX21" s="54"/>
      <c r="AAY21" s="54"/>
      <c r="AAZ21" s="54"/>
      <c r="ABA21" s="54"/>
      <c r="ABB21" s="54"/>
      <c r="ABC21" s="54"/>
      <c r="ABD21" s="54"/>
      <c r="ABE21" s="54"/>
      <c r="ABF21" s="54"/>
      <c r="ABG21" s="54"/>
      <c r="ABH21" s="54"/>
      <c r="ABI21" s="54"/>
      <c r="ABJ21" s="54"/>
      <c r="ABK21" s="54"/>
      <c r="ABL21" s="54"/>
      <c r="ABM21" s="54"/>
      <c r="ABN21" s="54"/>
      <c r="ABO21" s="54"/>
      <c r="ABP21" s="54"/>
      <c r="ABQ21" s="54"/>
      <c r="ABR21" s="54"/>
      <c r="ABS21" s="54"/>
      <c r="ABT21" s="54"/>
      <c r="ABU21" s="54"/>
      <c r="ABV21" s="54"/>
      <c r="ABW21" s="54"/>
      <c r="ABX21" s="54"/>
      <c r="ABY21" s="54"/>
      <c r="ABZ21" s="54"/>
      <c r="ACA21" s="54"/>
      <c r="ACB21" s="54"/>
      <c r="ACC21" s="54"/>
      <c r="ACD21" s="54"/>
      <c r="ACE21" s="54"/>
      <c r="ACF21" s="54"/>
      <c r="ACG21" s="54"/>
      <c r="ACH21" s="54"/>
      <c r="ACI21" s="54"/>
      <c r="ACJ21" s="54"/>
      <c r="ACK21" s="54"/>
      <c r="ACL21" s="54"/>
      <c r="ACM21" s="54"/>
      <c r="ACN21" s="54"/>
      <c r="ACO21" s="54"/>
      <c r="ACP21" s="54"/>
      <c r="ACQ21" s="54"/>
      <c r="ACR21" s="54"/>
      <c r="ACS21" s="54"/>
      <c r="ACT21" s="54"/>
      <c r="ACU21" s="54"/>
      <c r="ACV21" s="54"/>
      <c r="ACW21" s="54"/>
      <c r="ACX21" s="54"/>
      <c r="ACY21" s="54"/>
      <c r="ACZ21" s="54"/>
      <c r="ADA21" s="54"/>
      <c r="ADB21" s="54"/>
      <c r="ADC21" s="54"/>
      <c r="ADD21" s="54"/>
      <c r="ADE21" s="54"/>
      <c r="ADF21" s="54"/>
      <c r="ADG21" s="54"/>
      <c r="ADH21" s="54"/>
      <c r="ADI21" s="54"/>
      <c r="ADJ21" s="54"/>
      <c r="ADK21" s="54"/>
      <c r="ADL21" s="54"/>
      <c r="ADM21" s="54"/>
      <c r="ADN21" s="54"/>
      <c r="ADO21" s="54"/>
      <c r="ADP21" s="54"/>
      <c r="ADQ21" s="54"/>
      <c r="ADR21" s="54"/>
      <c r="ADS21" s="54"/>
      <c r="ADT21" s="54"/>
      <c r="ADU21" s="54"/>
      <c r="ADV21" s="54"/>
      <c r="ADW21" s="54"/>
      <c r="ADX21" s="54"/>
      <c r="ADY21" s="54"/>
      <c r="ADZ21" s="54"/>
      <c r="AEA21" s="54"/>
      <c r="AEB21" s="54"/>
      <c r="AEC21" s="54"/>
      <c r="AED21" s="54"/>
      <c r="AEE21" s="54"/>
      <c r="AEF21" s="54"/>
      <c r="AEG21" s="54"/>
      <c r="AEH21" s="54"/>
      <c r="AEI21" s="54"/>
      <c r="AEJ21" s="54"/>
      <c r="AEK21" s="54"/>
      <c r="AEL21" s="54"/>
      <c r="AEM21" s="54"/>
      <c r="AEN21" s="54"/>
      <c r="AEO21" s="54"/>
      <c r="AEP21" s="54"/>
      <c r="AEQ21" s="54"/>
      <c r="AER21" s="54"/>
      <c r="AES21" s="54"/>
      <c r="AET21" s="54"/>
      <c r="AEU21" s="54"/>
      <c r="AEV21" s="54"/>
      <c r="AEW21" s="54"/>
      <c r="AEX21" s="54"/>
      <c r="AEY21" s="54"/>
      <c r="AEZ21" s="54"/>
      <c r="AFA21" s="54"/>
      <c r="AFB21" s="54"/>
      <c r="AFC21" s="54"/>
      <c r="AFD21" s="54"/>
      <c r="AFE21" s="54"/>
      <c r="AFF21" s="54"/>
      <c r="AFG21" s="54"/>
      <c r="AFH21" s="54"/>
      <c r="AFI21" s="54"/>
      <c r="AFJ21" s="54"/>
      <c r="AFK21" s="54"/>
      <c r="AFL21" s="54"/>
      <c r="AFM21" s="54"/>
      <c r="AFN21" s="54"/>
      <c r="AFO21" s="54"/>
      <c r="AFP21" s="54"/>
      <c r="AFQ21" s="54"/>
      <c r="AFR21" s="54"/>
      <c r="AFS21" s="54"/>
      <c r="AFT21" s="54"/>
      <c r="AFU21" s="54"/>
      <c r="AFV21" s="54"/>
      <c r="AFW21" s="54"/>
      <c r="AFX21" s="54"/>
      <c r="AFY21" s="54"/>
      <c r="AFZ21" s="54"/>
      <c r="AGA21" s="54"/>
      <c r="AGB21" s="54"/>
      <c r="AGC21" s="54"/>
      <c r="AGD21" s="54"/>
      <c r="AGE21" s="54"/>
      <c r="AGF21" s="54"/>
      <c r="AGG21" s="54"/>
      <c r="AGH21" s="54"/>
      <c r="AGI21" s="54"/>
      <c r="AGJ21" s="54"/>
      <c r="AGK21" s="54"/>
      <c r="AGL21" s="54"/>
      <c r="AGM21" s="54"/>
      <c r="AGN21" s="54"/>
      <c r="AGO21" s="54"/>
      <c r="AGP21" s="54"/>
      <c r="AGQ21" s="54"/>
      <c r="AGR21" s="54"/>
      <c r="AGS21" s="54"/>
      <c r="AGT21" s="54"/>
      <c r="AGU21" s="54"/>
      <c r="AGV21" s="54"/>
      <c r="AGW21" s="54"/>
      <c r="AGX21" s="54"/>
      <c r="AGY21" s="54"/>
      <c r="AGZ21" s="54"/>
      <c r="AHA21" s="54"/>
      <c r="AHB21" s="54"/>
      <c r="AHC21" s="54"/>
      <c r="AHD21" s="54"/>
      <c r="AHE21" s="54"/>
      <c r="AHF21" s="54"/>
      <c r="AHG21" s="54"/>
      <c r="AHH21" s="54"/>
      <c r="AHI21" s="54"/>
      <c r="AHJ21" s="54"/>
      <c r="AHK21" s="54"/>
      <c r="AHL21" s="54"/>
      <c r="AHM21" s="54"/>
      <c r="AHN21" s="54"/>
      <c r="AHO21" s="54"/>
      <c r="AHP21" s="54"/>
      <c r="AHQ21" s="54"/>
      <c r="AHR21" s="54"/>
      <c r="AHS21" s="54"/>
      <c r="AHT21" s="54"/>
      <c r="AHU21" s="54"/>
      <c r="AHV21" s="54"/>
      <c r="AHW21" s="54"/>
      <c r="AHX21" s="54"/>
      <c r="AHY21" s="54"/>
      <c r="AHZ21" s="54"/>
      <c r="AIA21" s="54"/>
      <c r="AIB21" s="54"/>
      <c r="AIC21" s="54"/>
      <c r="AID21" s="54"/>
      <c r="AIE21" s="54"/>
      <c r="AIF21" s="54"/>
      <c r="AIG21" s="54"/>
      <c r="AIH21" s="54"/>
      <c r="AII21" s="54"/>
      <c r="AIJ21" s="54"/>
      <c r="AIK21" s="54"/>
      <c r="AIL21" s="54"/>
      <c r="AIM21" s="54"/>
      <c r="AIN21" s="54"/>
      <c r="AIO21" s="54"/>
      <c r="AIP21" s="54"/>
      <c r="AIQ21" s="54"/>
      <c r="AIR21" s="54"/>
      <c r="AIS21" s="54"/>
      <c r="AIT21" s="54"/>
      <c r="AIU21" s="54"/>
      <c r="AIV21" s="54"/>
      <c r="AIW21" s="54"/>
      <c r="AIX21" s="54"/>
      <c r="AIY21" s="54"/>
      <c r="AIZ21" s="54"/>
      <c r="AJA21" s="54"/>
      <c r="AJB21" s="54"/>
      <c r="AJC21" s="54"/>
      <c r="AJD21" s="54"/>
      <c r="AJE21" s="54"/>
      <c r="AJF21" s="54"/>
      <c r="AJG21" s="54"/>
      <c r="AJH21" s="54"/>
      <c r="AJI21" s="54"/>
      <c r="AJJ21" s="54"/>
      <c r="AJK21" s="54"/>
      <c r="AJL21" s="54"/>
      <c r="AJM21" s="54"/>
      <c r="AJN21" s="54"/>
      <c r="AJO21" s="54"/>
      <c r="AJP21" s="54"/>
      <c r="AJQ21" s="54"/>
      <c r="AJR21" s="54"/>
      <c r="AJS21" s="54"/>
      <c r="AJT21" s="54"/>
      <c r="AJU21" s="54"/>
      <c r="AJV21" s="54"/>
      <c r="AJW21" s="54"/>
      <c r="AJX21" s="54"/>
      <c r="AJY21" s="54"/>
      <c r="AJZ21" s="54"/>
      <c r="AKA21" s="54"/>
      <c r="AKB21" s="54"/>
      <c r="AKC21" s="54"/>
      <c r="AKD21" s="54"/>
      <c r="AKE21" s="54"/>
      <c r="AKF21" s="54"/>
      <c r="AKG21" s="54"/>
      <c r="AKH21" s="54"/>
      <c r="AKI21" s="54"/>
      <c r="AKJ21" s="54"/>
      <c r="AKK21" s="54"/>
      <c r="AKL21" s="54"/>
      <c r="AKM21" s="54"/>
      <c r="AKN21" s="54"/>
      <c r="AKO21" s="54"/>
      <c r="AKP21" s="54"/>
      <c r="AKQ21" s="54"/>
      <c r="AKR21" s="54"/>
      <c r="AKS21" s="54"/>
      <c r="AKT21" s="54"/>
      <c r="AKU21" s="54"/>
      <c r="AKV21" s="54"/>
      <c r="AKW21" s="54"/>
      <c r="AKX21" s="54"/>
      <c r="AKY21" s="54"/>
      <c r="AKZ21" s="54"/>
      <c r="ALA21" s="54"/>
      <c r="ALB21" s="54"/>
      <c r="ALC21" s="54"/>
      <c r="ALD21" s="54"/>
      <c r="ALE21" s="54"/>
      <c r="ALF21" s="54"/>
      <c r="ALG21" s="54"/>
      <c r="ALH21" s="54"/>
      <c r="ALI21" s="54"/>
      <c r="ALJ21" s="54"/>
      <c r="ALK21" s="54"/>
      <c r="ALL21" s="54"/>
      <c r="ALM21" s="54"/>
      <c r="ALN21" s="54"/>
      <c r="ALO21" s="54"/>
      <c r="ALP21" s="54"/>
      <c r="ALQ21" s="54"/>
      <c r="ALR21" s="54"/>
      <c r="ALS21" s="54"/>
      <c r="ALT21" s="54"/>
      <c r="ALU21" s="54"/>
      <c r="ALV21" s="54"/>
      <c r="ALW21" s="54"/>
      <c r="ALX21" s="54"/>
      <c r="ALY21" s="54"/>
      <c r="ALZ21" s="54"/>
      <c r="AMA21" s="54"/>
      <c r="AMB21" s="54"/>
      <c r="AMC21" s="54"/>
      <c r="AMD21" s="54"/>
      <c r="AME21" s="54"/>
      <c r="AMF21" s="54"/>
      <c r="AMG21" s="54"/>
      <c r="AMH21" s="54"/>
      <c r="AMI21" s="31"/>
    </row>
    <row r="22" spans="1:1023" ht="15.75">
      <c r="A22" s="43" t="s">
        <v>300</v>
      </c>
      <c r="B22" s="80"/>
      <c r="C22" s="94">
        <f>C20*100/C3</f>
        <v>34.163299663299668</v>
      </c>
      <c r="D22" s="94">
        <f t="shared" ref="D22:F22" si="5">D20*100/D3</f>
        <v>34.001811594202891</v>
      </c>
      <c r="E22" s="94">
        <f t="shared" si="5"/>
        <v>32.120365535248041</v>
      </c>
      <c r="F22" s="94">
        <f t="shared" si="5"/>
        <v>32.731985294117649</v>
      </c>
      <c r="G22" s="44"/>
      <c r="H22" s="45"/>
      <c r="I22" s="45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/>
      <c r="JH22" s="54"/>
      <c r="JI22" s="54"/>
      <c r="JJ22" s="54"/>
      <c r="JK22" s="54"/>
      <c r="JL22" s="54"/>
      <c r="JM22" s="54"/>
      <c r="JN22" s="54"/>
      <c r="JO22" s="54"/>
      <c r="JP22" s="54"/>
      <c r="JQ22" s="54"/>
      <c r="JR22" s="54"/>
      <c r="JS22" s="54"/>
      <c r="JT22" s="54"/>
      <c r="JU22" s="54"/>
      <c r="JV22" s="54"/>
      <c r="JW22" s="54"/>
      <c r="JX22" s="54"/>
      <c r="JY22" s="54"/>
      <c r="JZ22" s="54"/>
      <c r="KA22" s="54"/>
      <c r="KB22" s="54"/>
      <c r="KC22" s="54"/>
      <c r="KD22" s="54"/>
      <c r="KE22" s="54"/>
      <c r="KF22" s="54"/>
      <c r="KG22" s="54"/>
      <c r="KH22" s="54"/>
      <c r="KI22" s="54"/>
      <c r="KJ22" s="54"/>
      <c r="KK22" s="54"/>
      <c r="KL22" s="54"/>
      <c r="KM22" s="54"/>
      <c r="KN22" s="54"/>
      <c r="KO22" s="54"/>
      <c r="KP22" s="54"/>
      <c r="KQ22" s="54"/>
      <c r="KR22" s="54"/>
      <c r="KS22" s="54"/>
      <c r="KT22" s="54"/>
      <c r="KU22" s="54"/>
      <c r="KV22" s="54"/>
      <c r="KW22" s="54"/>
      <c r="KX22" s="54"/>
      <c r="KY22" s="54"/>
      <c r="KZ22" s="54"/>
      <c r="LA22" s="54"/>
      <c r="LB22" s="54"/>
      <c r="LC22" s="54"/>
      <c r="LD22" s="54"/>
      <c r="LE22" s="54"/>
      <c r="LF22" s="54"/>
      <c r="LG22" s="54"/>
      <c r="LH22" s="54"/>
      <c r="LI22" s="54"/>
      <c r="LJ22" s="54"/>
      <c r="LK22" s="54"/>
      <c r="LL22" s="54"/>
      <c r="LM22" s="54"/>
      <c r="LN22" s="54"/>
      <c r="LO22" s="54"/>
      <c r="LP22" s="54"/>
      <c r="LQ22" s="54"/>
      <c r="LR22" s="54"/>
      <c r="LS22" s="54"/>
      <c r="LT22" s="54"/>
      <c r="LU22" s="54"/>
      <c r="LV22" s="54"/>
      <c r="LW22" s="54"/>
      <c r="LX22" s="54"/>
      <c r="LY22" s="54"/>
      <c r="LZ22" s="54"/>
      <c r="MA22" s="54"/>
      <c r="MB22" s="54"/>
      <c r="MC22" s="54"/>
      <c r="MD22" s="54"/>
      <c r="ME22" s="54"/>
      <c r="MF22" s="54"/>
      <c r="MG22" s="54"/>
      <c r="MH22" s="54"/>
      <c r="MI22" s="54"/>
      <c r="MJ22" s="54"/>
      <c r="MK22" s="54"/>
      <c r="ML22" s="54"/>
      <c r="MM22" s="54"/>
      <c r="MN22" s="54"/>
      <c r="MO22" s="54"/>
      <c r="MP22" s="54"/>
      <c r="MQ22" s="54"/>
      <c r="MR22" s="54"/>
      <c r="MS22" s="54"/>
      <c r="MT22" s="54"/>
      <c r="MU22" s="54"/>
      <c r="MV22" s="54"/>
      <c r="MW22" s="54"/>
      <c r="MX22" s="54"/>
      <c r="MY22" s="54"/>
      <c r="MZ22" s="54"/>
      <c r="NA22" s="54"/>
      <c r="NB22" s="54"/>
      <c r="NC22" s="54"/>
      <c r="ND22" s="54"/>
      <c r="NE22" s="54"/>
      <c r="NF22" s="54"/>
      <c r="NG22" s="54"/>
      <c r="NH22" s="54"/>
      <c r="NI22" s="54"/>
      <c r="NJ22" s="54"/>
      <c r="NK22" s="54"/>
      <c r="NL22" s="54"/>
      <c r="NM22" s="54"/>
      <c r="NN22" s="54"/>
      <c r="NO22" s="54"/>
      <c r="NP22" s="54"/>
      <c r="NQ22" s="54"/>
      <c r="NR22" s="54"/>
      <c r="NS22" s="54"/>
      <c r="NT22" s="54"/>
      <c r="NU22" s="54"/>
      <c r="NV22" s="54"/>
      <c r="NW22" s="54"/>
      <c r="NX22" s="54"/>
      <c r="NY22" s="54"/>
      <c r="NZ22" s="54"/>
      <c r="OA22" s="54"/>
      <c r="OB22" s="54"/>
      <c r="OC22" s="54"/>
      <c r="OD22" s="54"/>
      <c r="OE22" s="54"/>
      <c r="OF22" s="54"/>
      <c r="OG22" s="54"/>
      <c r="OH22" s="54"/>
      <c r="OI22" s="54"/>
      <c r="OJ22" s="54"/>
      <c r="OK22" s="54"/>
      <c r="OL22" s="54"/>
      <c r="OM22" s="54"/>
      <c r="ON22" s="54"/>
      <c r="OO22" s="54"/>
      <c r="OP22" s="54"/>
      <c r="OQ22" s="54"/>
      <c r="OR22" s="54"/>
      <c r="OS22" s="54"/>
      <c r="OT22" s="54"/>
      <c r="OU22" s="54"/>
      <c r="OV22" s="54"/>
      <c r="OW22" s="54"/>
      <c r="OX22" s="54"/>
      <c r="OY22" s="54"/>
      <c r="OZ22" s="54"/>
      <c r="PA22" s="54"/>
      <c r="PB22" s="54"/>
      <c r="PC22" s="54"/>
      <c r="PD22" s="54"/>
      <c r="PE22" s="54"/>
      <c r="PF22" s="54"/>
      <c r="PG22" s="54"/>
      <c r="PH22" s="54"/>
      <c r="PI22" s="54"/>
      <c r="PJ22" s="54"/>
      <c r="PK22" s="54"/>
      <c r="PL22" s="54"/>
      <c r="PM22" s="54"/>
      <c r="PN22" s="54"/>
      <c r="PO22" s="54"/>
      <c r="PP22" s="54"/>
      <c r="PQ22" s="54"/>
      <c r="PR22" s="54"/>
      <c r="PS22" s="54"/>
      <c r="PT22" s="54"/>
      <c r="PU22" s="54"/>
      <c r="PV22" s="54"/>
      <c r="PW22" s="54"/>
      <c r="PX22" s="54"/>
      <c r="PY22" s="54"/>
      <c r="PZ22" s="54"/>
      <c r="QA22" s="54"/>
      <c r="QB22" s="54"/>
      <c r="QC22" s="54"/>
      <c r="QD22" s="54"/>
      <c r="QE22" s="54"/>
      <c r="QF22" s="54"/>
      <c r="QG22" s="54"/>
      <c r="QH22" s="54"/>
      <c r="QI22" s="54"/>
      <c r="QJ22" s="54"/>
      <c r="QK22" s="54"/>
      <c r="QL22" s="54"/>
      <c r="QM22" s="54"/>
      <c r="QN22" s="54"/>
      <c r="QO22" s="54"/>
      <c r="QP22" s="54"/>
      <c r="QQ22" s="54"/>
      <c r="QR22" s="54"/>
      <c r="QS22" s="54"/>
      <c r="QT22" s="54"/>
      <c r="QU22" s="54"/>
      <c r="QV22" s="54"/>
      <c r="QW22" s="54"/>
      <c r="QX22" s="54"/>
      <c r="QY22" s="54"/>
      <c r="QZ22" s="54"/>
      <c r="RA22" s="54"/>
      <c r="RB22" s="54"/>
      <c r="RC22" s="54"/>
      <c r="RD22" s="54"/>
      <c r="RE22" s="54"/>
      <c r="RF22" s="54"/>
      <c r="RG22" s="54"/>
      <c r="RH22" s="54"/>
      <c r="RI22" s="54"/>
      <c r="RJ22" s="54"/>
      <c r="RK22" s="54"/>
      <c r="RL22" s="54"/>
      <c r="RM22" s="54"/>
      <c r="RN22" s="54"/>
      <c r="RO22" s="54"/>
      <c r="RP22" s="54"/>
      <c r="RQ22" s="54"/>
      <c r="RR22" s="54"/>
      <c r="RS22" s="54"/>
      <c r="RT22" s="54"/>
      <c r="RU22" s="54"/>
      <c r="RV22" s="54"/>
      <c r="RW22" s="54"/>
      <c r="RX22" s="54"/>
      <c r="RY22" s="54"/>
      <c r="RZ22" s="54"/>
      <c r="SA22" s="54"/>
      <c r="SB22" s="54"/>
      <c r="SC22" s="54"/>
      <c r="SD22" s="54"/>
      <c r="SE22" s="54"/>
      <c r="SF22" s="54"/>
      <c r="SG22" s="54"/>
      <c r="SH22" s="54"/>
      <c r="SI22" s="54"/>
      <c r="SJ22" s="54"/>
      <c r="SK22" s="54"/>
      <c r="SL22" s="54"/>
      <c r="SM22" s="54"/>
      <c r="SN22" s="54"/>
      <c r="SO22" s="54"/>
      <c r="SP22" s="54"/>
      <c r="SQ22" s="54"/>
      <c r="SR22" s="54"/>
      <c r="SS22" s="54"/>
      <c r="ST22" s="54"/>
      <c r="SU22" s="54"/>
      <c r="SV22" s="54"/>
      <c r="SW22" s="54"/>
      <c r="SX22" s="54"/>
      <c r="SY22" s="54"/>
      <c r="SZ22" s="54"/>
      <c r="TA22" s="54"/>
      <c r="TB22" s="54"/>
      <c r="TC22" s="54"/>
      <c r="TD22" s="54"/>
      <c r="TE22" s="54"/>
      <c r="TF22" s="54"/>
      <c r="TG22" s="54"/>
      <c r="TH22" s="54"/>
      <c r="TI22" s="54"/>
      <c r="TJ22" s="54"/>
      <c r="TK22" s="54"/>
      <c r="TL22" s="54"/>
      <c r="TM22" s="54"/>
      <c r="TN22" s="54"/>
      <c r="TO22" s="54"/>
      <c r="TP22" s="54"/>
      <c r="TQ22" s="54"/>
      <c r="TR22" s="54"/>
      <c r="TS22" s="54"/>
      <c r="TT22" s="54"/>
      <c r="TU22" s="54"/>
      <c r="TV22" s="54"/>
      <c r="TW22" s="54"/>
      <c r="TX22" s="54"/>
      <c r="TY22" s="54"/>
      <c r="TZ22" s="54"/>
      <c r="UA22" s="54"/>
      <c r="UB22" s="54"/>
      <c r="UC22" s="54"/>
      <c r="UD22" s="54"/>
      <c r="UE22" s="54"/>
      <c r="UF22" s="54"/>
      <c r="UG22" s="54"/>
      <c r="UH22" s="54"/>
      <c r="UI22" s="54"/>
      <c r="UJ22" s="54"/>
      <c r="UK22" s="54"/>
      <c r="UL22" s="54"/>
      <c r="UM22" s="54"/>
      <c r="UN22" s="54"/>
      <c r="UO22" s="54"/>
      <c r="UP22" s="54"/>
      <c r="UQ22" s="54"/>
      <c r="UR22" s="54"/>
      <c r="US22" s="54"/>
      <c r="UT22" s="54"/>
      <c r="UU22" s="54"/>
      <c r="UV22" s="54"/>
      <c r="UW22" s="54"/>
      <c r="UX22" s="54"/>
      <c r="UY22" s="54"/>
      <c r="UZ22" s="54"/>
      <c r="VA22" s="54"/>
      <c r="VB22" s="54"/>
      <c r="VC22" s="54"/>
      <c r="VD22" s="54"/>
      <c r="VE22" s="54"/>
      <c r="VF22" s="54"/>
      <c r="VG22" s="54"/>
      <c r="VH22" s="54"/>
      <c r="VI22" s="54"/>
      <c r="VJ22" s="54"/>
      <c r="VK22" s="54"/>
      <c r="VL22" s="54"/>
      <c r="VM22" s="54"/>
      <c r="VN22" s="54"/>
      <c r="VO22" s="54"/>
      <c r="VP22" s="54"/>
      <c r="VQ22" s="54"/>
      <c r="VR22" s="54"/>
      <c r="VS22" s="54"/>
      <c r="VT22" s="54"/>
      <c r="VU22" s="54"/>
      <c r="VV22" s="54"/>
      <c r="VW22" s="54"/>
      <c r="VX22" s="54"/>
      <c r="VY22" s="54"/>
      <c r="VZ22" s="54"/>
      <c r="WA22" s="54"/>
      <c r="WB22" s="54"/>
      <c r="WC22" s="54"/>
      <c r="WD22" s="54"/>
      <c r="WE22" s="54"/>
      <c r="WF22" s="54"/>
      <c r="WG22" s="54"/>
      <c r="WH22" s="54"/>
      <c r="WI22" s="54"/>
      <c r="WJ22" s="54"/>
      <c r="WK22" s="54"/>
      <c r="WL22" s="54"/>
      <c r="WM22" s="54"/>
      <c r="WN22" s="54"/>
      <c r="WO22" s="54"/>
      <c r="WP22" s="54"/>
      <c r="WQ22" s="54"/>
      <c r="WR22" s="54"/>
      <c r="WS22" s="54"/>
      <c r="WT22" s="54"/>
      <c r="WU22" s="54"/>
      <c r="WV22" s="54"/>
      <c r="WW22" s="54"/>
      <c r="WX22" s="54"/>
      <c r="WY22" s="54"/>
      <c r="WZ22" s="54"/>
      <c r="XA22" s="54"/>
      <c r="XB22" s="54"/>
      <c r="XC22" s="54"/>
      <c r="XD22" s="54"/>
      <c r="XE22" s="54"/>
      <c r="XF22" s="54"/>
      <c r="XG22" s="54"/>
      <c r="XH22" s="54"/>
      <c r="XI22" s="54"/>
      <c r="XJ22" s="54"/>
      <c r="XK22" s="54"/>
      <c r="XL22" s="54"/>
      <c r="XM22" s="54"/>
      <c r="XN22" s="54"/>
      <c r="XO22" s="54"/>
      <c r="XP22" s="54"/>
      <c r="XQ22" s="54"/>
      <c r="XR22" s="54"/>
      <c r="XS22" s="54"/>
      <c r="XT22" s="54"/>
      <c r="XU22" s="54"/>
      <c r="XV22" s="54"/>
      <c r="XW22" s="54"/>
      <c r="XX22" s="54"/>
      <c r="XY22" s="54"/>
      <c r="XZ22" s="54"/>
      <c r="YA22" s="54"/>
      <c r="YB22" s="54"/>
      <c r="YC22" s="54"/>
      <c r="YD22" s="54"/>
      <c r="YE22" s="54"/>
      <c r="YF22" s="54"/>
      <c r="YG22" s="54"/>
      <c r="YH22" s="54"/>
      <c r="YI22" s="54"/>
      <c r="YJ22" s="54"/>
      <c r="YK22" s="54"/>
      <c r="YL22" s="54"/>
      <c r="YM22" s="54"/>
      <c r="YN22" s="54"/>
      <c r="YO22" s="54"/>
      <c r="YP22" s="54"/>
      <c r="YQ22" s="54"/>
      <c r="YR22" s="54"/>
      <c r="YS22" s="54"/>
      <c r="YT22" s="54"/>
      <c r="YU22" s="54"/>
      <c r="YV22" s="54"/>
      <c r="YW22" s="54"/>
      <c r="YX22" s="54"/>
      <c r="YY22" s="54"/>
      <c r="YZ22" s="54"/>
      <c r="ZA22" s="54"/>
      <c r="ZB22" s="54"/>
      <c r="ZC22" s="54"/>
      <c r="ZD22" s="54"/>
      <c r="ZE22" s="54"/>
      <c r="ZF22" s="54"/>
      <c r="ZG22" s="54"/>
      <c r="ZH22" s="54"/>
      <c r="ZI22" s="54"/>
      <c r="ZJ22" s="54"/>
      <c r="ZK22" s="54"/>
      <c r="ZL22" s="54"/>
      <c r="ZM22" s="54"/>
      <c r="ZN22" s="54"/>
      <c r="ZO22" s="54"/>
      <c r="ZP22" s="54"/>
      <c r="ZQ22" s="54"/>
      <c r="ZR22" s="54"/>
      <c r="ZS22" s="54"/>
      <c r="ZT22" s="54"/>
      <c r="ZU22" s="54"/>
      <c r="ZV22" s="54"/>
      <c r="ZW22" s="54"/>
      <c r="ZX22" s="54"/>
      <c r="ZY22" s="54"/>
      <c r="ZZ22" s="54"/>
      <c r="AAA22" s="54"/>
      <c r="AAB22" s="54"/>
      <c r="AAC22" s="54"/>
      <c r="AAD22" s="54"/>
      <c r="AAE22" s="54"/>
      <c r="AAF22" s="54"/>
      <c r="AAG22" s="54"/>
      <c r="AAH22" s="54"/>
      <c r="AAI22" s="54"/>
      <c r="AAJ22" s="54"/>
      <c r="AAK22" s="54"/>
      <c r="AAL22" s="54"/>
      <c r="AAM22" s="54"/>
      <c r="AAN22" s="54"/>
      <c r="AAO22" s="54"/>
      <c r="AAP22" s="54"/>
      <c r="AAQ22" s="54"/>
      <c r="AAR22" s="54"/>
      <c r="AAS22" s="54"/>
      <c r="AAT22" s="54"/>
      <c r="AAU22" s="54"/>
      <c r="AAV22" s="54"/>
      <c r="AAW22" s="54"/>
      <c r="AAX22" s="54"/>
      <c r="AAY22" s="54"/>
      <c r="AAZ22" s="54"/>
      <c r="ABA22" s="54"/>
      <c r="ABB22" s="54"/>
      <c r="ABC22" s="54"/>
      <c r="ABD22" s="54"/>
      <c r="ABE22" s="54"/>
      <c r="ABF22" s="54"/>
      <c r="ABG22" s="54"/>
      <c r="ABH22" s="54"/>
      <c r="ABI22" s="54"/>
      <c r="ABJ22" s="54"/>
      <c r="ABK22" s="54"/>
      <c r="ABL22" s="54"/>
      <c r="ABM22" s="54"/>
      <c r="ABN22" s="54"/>
      <c r="ABO22" s="54"/>
      <c r="ABP22" s="54"/>
      <c r="ABQ22" s="54"/>
      <c r="ABR22" s="54"/>
      <c r="ABS22" s="54"/>
      <c r="ABT22" s="54"/>
      <c r="ABU22" s="54"/>
      <c r="ABV22" s="54"/>
      <c r="ABW22" s="54"/>
      <c r="ABX22" s="54"/>
      <c r="ABY22" s="54"/>
      <c r="ABZ22" s="54"/>
      <c r="ACA22" s="54"/>
      <c r="ACB22" s="54"/>
      <c r="ACC22" s="54"/>
      <c r="ACD22" s="54"/>
      <c r="ACE22" s="54"/>
      <c r="ACF22" s="54"/>
      <c r="ACG22" s="54"/>
      <c r="ACH22" s="54"/>
      <c r="ACI22" s="54"/>
      <c r="ACJ22" s="54"/>
      <c r="ACK22" s="54"/>
      <c r="ACL22" s="54"/>
      <c r="ACM22" s="54"/>
      <c r="ACN22" s="54"/>
      <c r="ACO22" s="54"/>
      <c r="ACP22" s="54"/>
      <c r="ACQ22" s="54"/>
      <c r="ACR22" s="54"/>
      <c r="ACS22" s="54"/>
      <c r="ACT22" s="54"/>
      <c r="ACU22" s="54"/>
      <c r="ACV22" s="54"/>
      <c r="ACW22" s="54"/>
      <c r="ACX22" s="54"/>
      <c r="ACY22" s="54"/>
      <c r="ACZ22" s="54"/>
      <c r="ADA22" s="54"/>
      <c r="ADB22" s="54"/>
      <c r="ADC22" s="54"/>
      <c r="ADD22" s="54"/>
      <c r="ADE22" s="54"/>
      <c r="ADF22" s="54"/>
      <c r="ADG22" s="54"/>
      <c r="ADH22" s="54"/>
      <c r="ADI22" s="54"/>
      <c r="ADJ22" s="54"/>
      <c r="ADK22" s="54"/>
      <c r="ADL22" s="54"/>
      <c r="ADM22" s="54"/>
      <c r="ADN22" s="54"/>
      <c r="ADO22" s="54"/>
      <c r="ADP22" s="54"/>
      <c r="ADQ22" s="54"/>
      <c r="ADR22" s="54"/>
      <c r="ADS22" s="54"/>
      <c r="ADT22" s="54"/>
      <c r="ADU22" s="54"/>
      <c r="ADV22" s="54"/>
      <c r="ADW22" s="54"/>
      <c r="ADX22" s="54"/>
      <c r="ADY22" s="54"/>
      <c r="ADZ22" s="54"/>
      <c r="AEA22" s="54"/>
      <c r="AEB22" s="54"/>
      <c r="AEC22" s="54"/>
      <c r="AED22" s="54"/>
      <c r="AEE22" s="54"/>
      <c r="AEF22" s="54"/>
      <c r="AEG22" s="54"/>
      <c r="AEH22" s="54"/>
      <c r="AEI22" s="54"/>
      <c r="AEJ22" s="54"/>
      <c r="AEK22" s="54"/>
      <c r="AEL22" s="54"/>
      <c r="AEM22" s="54"/>
      <c r="AEN22" s="54"/>
      <c r="AEO22" s="54"/>
      <c r="AEP22" s="54"/>
      <c r="AEQ22" s="54"/>
      <c r="AER22" s="54"/>
      <c r="AES22" s="54"/>
      <c r="AET22" s="54"/>
      <c r="AEU22" s="54"/>
      <c r="AEV22" s="54"/>
      <c r="AEW22" s="54"/>
      <c r="AEX22" s="54"/>
      <c r="AEY22" s="54"/>
      <c r="AEZ22" s="54"/>
      <c r="AFA22" s="54"/>
      <c r="AFB22" s="54"/>
      <c r="AFC22" s="54"/>
      <c r="AFD22" s="54"/>
      <c r="AFE22" s="54"/>
      <c r="AFF22" s="54"/>
      <c r="AFG22" s="54"/>
      <c r="AFH22" s="54"/>
      <c r="AFI22" s="54"/>
      <c r="AFJ22" s="54"/>
      <c r="AFK22" s="54"/>
      <c r="AFL22" s="54"/>
      <c r="AFM22" s="54"/>
      <c r="AFN22" s="54"/>
      <c r="AFO22" s="54"/>
      <c r="AFP22" s="54"/>
      <c r="AFQ22" s="54"/>
      <c r="AFR22" s="54"/>
      <c r="AFS22" s="54"/>
      <c r="AFT22" s="54"/>
      <c r="AFU22" s="54"/>
      <c r="AFV22" s="54"/>
      <c r="AFW22" s="54"/>
      <c r="AFX22" s="54"/>
      <c r="AFY22" s="54"/>
      <c r="AFZ22" s="54"/>
      <c r="AGA22" s="54"/>
      <c r="AGB22" s="54"/>
      <c r="AGC22" s="54"/>
      <c r="AGD22" s="54"/>
      <c r="AGE22" s="54"/>
      <c r="AGF22" s="54"/>
      <c r="AGG22" s="54"/>
      <c r="AGH22" s="54"/>
      <c r="AGI22" s="54"/>
      <c r="AGJ22" s="54"/>
      <c r="AGK22" s="54"/>
      <c r="AGL22" s="54"/>
      <c r="AGM22" s="54"/>
      <c r="AGN22" s="54"/>
      <c r="AGO22" s="54"/>
      <c r="AGP22" s="54"/>
      <c r="AGQ22" s="54"/>
      <c r="AGR22" s="54"/>
      <c r="AGS22" s="54"/>
      <c r="AGT22" s="54"/>
      <c r="AGU22" s="54"/>
      <c r="AGV22" s="54"/>
      <c r="AGW22" s="54"/>
      <c r="AGX22" s="54"/>
      <c r="AGY22" s="54"/>
      <c r="AGZ22" s="54"/>
      <c r="AHA22" s="54"/>
      <c r="AHB22" s="54"/>
      <c r="AHC22" s="54"/>
      <c r="AHD22" s="54"/>
      <c r="AHE22" s="54"/>
      <c r="AHF22" s="54"/>
      <c r="AHG22" s="54"/>
      <c r="AHH22" s="54"/>
      <c r="AHI22" s="54"/>
      <c r="AHJ22" s="54"/>
      <c r="AHK22" s="54"/>
      <c r="AHL22" s="54"/>
      <c r="AHM22" s="54"/>
      <c r="AHN22" s="54"/>
      <c r="AHO22" s="54"/>
      <c r="AHP22" s="54"/>
      <c r="AHQ22" s="54"/>
      <c r="AHR22" s="54"/>
      <c r="AHS22" s="54"/>
      <c r="AHT22" s="54"/>
      <c r="AHU22" s="54"/>
      <c r="AHV22" s="54"/>
      <c r="AHW22" s="54"/>
      <c r="AHX22" s="54"/>
      <c r="AHY22" s="54"/>
      <c r="AHZ22" s="54"/>
      <c r="AIA22" s="54"/>
      <c r="AIB22" s="54"/>
      <c r="AIC22" s="54"/>
      <c r="AID22" s="54"/>
      <c r="AIE22" s="54"/>
      <c r="AIF22" s="54"/>
      <c r="AIG22" s="54"/>
      <c r="AIH22" s="54"/>
      <c r="AII22" s="54"/>
      <c r="AIJ22" s="54"/>
      <c r="AIK22" s="54"/>
      <c r="AIL22" s="54"/>
      <c r="AIM22" s="54"/>
      <c r="AIN22" s="54"/>
      <c r="AIO22" s="54"/>
      <c r="AIP22" s="54"/>
      <c r="AIQ22" s="54"/>
      <c r="AIR22" s="54"/>
      <c r="AIS22" s="54"/>
      <c r="AIT22" s="54"/>
      <c r="AIU22" s="54"/>
      <c r="AIV22" s="54"/>
      <c r="AIW22" s="54"/>
      <c r="AIX22" s="54"/>
      <c r="AIY22" s="54"/>
      <c r="AIZ22" s="54"/>
      <c r="AJA22" s="54"/>
      <c r="AJB22" s="54"/>
      <c r="AJC22" s="54"/>
      <c r="AJD22" s="54"/>
      <c r="AJE22" s="54"/>
      <c r="AJF22" s="54"/>
      <c r="AJG22" s="54"/>
      <c r="AJH22" s="54"/>
      <c r="AJI22" s="54"/>
      <c r="AJJ22" s="54"/>
      <c r="AJK22" s="54"/>
      <c r="AJL22" s="54"/>
      <c r="AJM22" s="54"/>
      <c r="AJN22" s="54"/>
      <c r="AJO22" s="54"/>
      <c r="AJP22" s="54"/>
      <c r="AJQ22" s="54"/>
      <c r="AJR22" s="54"/>
      <c r="AJS22" s="54"/>
      <c r="AJT22" s="54"/>
      <c r="AJU22" s="54"/>
      <c r="AJV22" s="54"/>
      <c r="AJW22" s="54"/>
      <c r="AJX22" s="54"/>
      <c r="AJY22" s="54"/>
      <c r="AJZ22" s="54"/>
      <c r="AKA22" s="54"/>
      <c r="AKB22" s="54"/>
      <c r="AKC22" s="54"/>
      <c r="AKD22" s="54"/>
      <c r="AKE22" s="54"/>
      <c r="AKF22" s="54"/>
      <c r="AKG22" s="54"/>
      <c r="AKH22" s="54"/>
      <c r="AKI22" s="54"/>
      <c r="AKJ22" s="54"/>
      <c r="AKK22" s="54"/>
      <c r="AKL22" s="54"/>
      <c r="AKM22" s="54"/>
      <c r="AKN22" s="54"/>
      <c r="AKO22" s="54"/>
      <c r="AKP22" s="54"/>
      <c r="AKQ22" s="54"/>
      <c r="AKR22" s="54"/>
      <c r="AKS22" s="54"/>
      <c r="AKT22" s="54"/>
      <c r="AKU22" s="54"/>
      <c r="AKV22" s="54"/>
      <c r="AKW22" s="54"/>
      <c r="AKX22" s="54"/>
      <c r="AKY22" s="54"/>
      <c r="AKZ22" s="54"/>
      <c r="ALA22" s="54"/>
      <c r="ALB22" s="54"/>
      <c r="ALC22" s="54"/>
      <c r="ALD22" s="54"/>
      <c r="ALE22" s="54"/>
      <c r="ALF22" s="54"/>
      <c r="ALG22" s="54"/>
      <c r="ALH22" s="54"/>
      <c r="ALI22" s="54"/>
      <c r="ALJ22" s="54"/>
      <c r="ALK22" s="54"/>
      <c r="ALL22" s="54"/>
      <c r="ALM22" s="54"/>
      <c r="ALN22" s="54"/>
      <c r="ALO22" s="54"/>
      <c r="ALP22" s="54"/>
      <c r="ALQ22" s="54"/>
      <c r="ALR22" s="54"/>
      <c r="ALS22" s="54"/>
      <c r="ALT22" s="54"/>
      <c r="ALU22" s="54"/>
      <c r="ALV22" s="54"/>
      <c r="ALW22" s="54"/>
      <c r="ALX22" s="54"/>
      <c r="ALY22" s="54"/>
      <c r="ALZ22" s="54"/>
      <c r="AMA22" s="54"/>
      <c r="AMB22" s="54"/>
      <c r="AMC22" s="54"/>
      <c r="AMD22" s="54"/>
      <c r="AME22" s="54"/>
      <c r="AMF22" s="54"/>
      <c r="AMG22" s="54"/>
      <c r="AMH22" s="54"/>
      <c r="AMI22" s="31"/>
    </row>
    <row r="24" spans="1:1023" ht="28.5">
      <c r="A24" s="55" t="s">
        <v>304</v>
      </c>
      <c r="B24" s="81" t="s">
        <v>302</v>
      </c>
      <c r="C24" s="200" t="s">
        <v>3</v>
      </c>
      <c r="D24" s="201"/>
      <c r="E24" s="202"/>
      <c r="F24" s="72" t="s">
        <v>4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  <c r="IW24" s="49"/>
      <c r="IX24" s="49"/>
      <c r="IY24" s="49"/>
      <c r="IZ24" s="49"/>
      <c r="JA24" s="49"/>
      <c r="JB24" s="49"/>
      <c r="JC24" s="49"/>
      <c r="JD24" s="49"/>
      <c r="JE24" s="49"/>
      <c r="JF24" s="49"/>
      <c r="JG24" s="49"/>
      <c r="JH24" s="49"/>
      <c r="JI24" s="49"/>
      <c r="JJ24" s="49"/>
      <c r="JK24" s="49"/>
      <c r="JL24" s="49"/>
      <c r="JM24" s="49"/>
      <c r="JN24" s="49"/>
      <c r="JO24" s="49"/>
      <c r="JP24" s="49"/>
      <c r="JQ24" s="49"/>
      <c r="JR24" s="49"/>
      <c r="JS24" s="49"/>
      <c r="JT24" s="49"/>
      <c r="JU24" s="49"/>
      <c r="JV24" s="49"/>
      <c r="JW24" s="49"/>
      <c r="JX24" s="49"/>
      <c r="JY24" s="49"/>
      <c r="JZ24" s="49"/>
      <c r="KA24" s="49"/>
      <c r="KB24" s="49"/>
      <c r="KC24" s="49"/>
      <c r="KD24" s="49"/>
      <c r="KE24" s="49"/>
      <c r="KF24" s="49"/>
      <c r="KG24" s="49"/>
      <c r="KH24" s="49"/>
      <c r="KI24" s="49"/>
      <c r="KJ24" s="49"/>
      <c r="KK24" s="49"/>
      <c r="KL24" s="49"/>
      <c r="KM24" s="49"/>
      <c r="KN24" s="49"/>
      <c r="KO24" s="49"/>
      <c r="KP24" s="49"/>
      <c r="KQ24" s="49"/>
      <c r="KR24" s="49"/>
      <c r="KS24" s="49"/>
      <c r="KT24" s="49"/>
      <c r="KU24" s="49"/>
      <c r="KV24" s="49"/>
      <c r="KW24" s="49"/>
      <c r="KX24" s="49"/>
      <c r="KY24" s="49"/>
      <c r="KZ24" s="49"/>
      <c r="LA24" s="49"/>
      <c r="LB24" s="49"/>
      <c r="LC24" s="49"/>
      <c r="LD24" s="49"/>
      <c r="LE24" s="49"/>
      <c r="LF24" s="49"/>
      <c r="LG24" s="49"/>
      <c r="LH24" s="49"/>
      <c r="LI24" s="49"/>
      <c r="LJ24" s="49"/>
      <c r="LK24" s="49"/>
      <c r="LL24" s="49"/>
      <c r="LM24" s="49"/>
      <c r="LN24" s="49"/>
      <c r="LO24" s="49"/>
      <c r="LP24" s="49"/>
      <c r="LQ24" s="49"/>
      <c r="LR24" s="49"/>
      <c r="LS24" s="49"/>
      <c r="LT24" s="49"/>
      <c r="LU24" s="49"/>
      <c r="LV24" s="49"/>
      <c r="LW24" s="49"/>
      <c r="LX24" s="49"/>
      <c r="LY24" s="49"/>
      <c r="LZ24" s="49"/>
      <c r="MA24" s="49"/>
      <c r="MB24" s="49"/>
      <c r="MC24" s="49"/>
      <c r="MD24" s="49"/>
      <c r="ME24" s="49"/>
      <c r="MF24" s="49"/>
      <c r="MG24" s="49"/>
      <c r="MH24" s="49"/>
      <c r="MI24" s="49"/>
      <c r="MJ24" s="49"/>
      <c r="MK24" s="49"/>
      <c r="ML24" s="49"/>
      <c r="MM24" s="49"/>
      <c r="MN24" s="49"/>
      <c r="MO24" s="49"/>
      <c r="MP24" s="49"/>
      <c r="MQ24" s="49"/>
      <c r="MR24" s="49"/>
      <c r="MS24" s="49"/>
      <c r="MT24" s="49"/>
      <c r="MU24" s="49"/>
      <c r="MV24" s="49"/>
      <c r="MW24" s="49"/>
      <c r="MX24" s="49"/>
      <c r="MY24" s="49"/>
      <c r="MZ24" s="49"/>
      <c r="NA24" s="49"/>
      <c r="NB24" s="49"/>
      <c r="NC24" s="49"/>
      <c r="ND24" s="49"/>
      <c r="NE24" s="49"/>
      <c r="NF24" s="49"/>
      <c r="NG24" s="49"/>
      <c r="NH24" s="49"/>
      <c r="NI24" s="49"/>
      <c r="NJ24" s="49"/>
      <c r="NK24" s="49"/>
      <c r="NL24" s="49"/>
      <c r="NM24" s="49"/>
      <c r="NN24" s="49"/>
      <c r="NO24" s="49"/>
      <c r="NP24" s="49"/>
      <c r="NQ24" s="49"/>
      <c r="NR24" s="49"/>
      <c r="NS24" s="49"/>
      <c r="NT24" s="49"/>
      <c r="NU24" s="49"/>
      <c r="NV24" s="49"/>
      <c r="NW24" s="49"/>
      <c r="NX24" s="49"/>
      <c r="NY24" s="49"/>
      <c r="NZ24" s="49"/>
      <c r="OA24" s="49"/>
      <c r="OB24" s="49"/>
      <c r="OC24" s="49"/>
      <c r="OD24" s="49"/>
      <c r="OE24" s="49"/>
      <c r="OF24" s="49"/>
      <c r="OG24" s="49"/>
      <c r="OH24" s="49"/>
      <c r="OI24" s="49"/>
      <c r="OJ24" s="49"/>
      <c r="OK24" s="49"/>
      <c r="OL24" s="49"/>
      <c r="OM24" s="49"/>
      <c r="ON24" s="49"/>
      <c r="OO24" s="49"/>
      <c r="OP24" s="49"/>
      <c r="OQ24" s="49"/>
      <c r="OR24" s="49"/>
      <c r="OS24" s="49"/>
      <c r="OT24" s="49"/>
      <c r="OU24" s="49"/>
      <c r="OV24" s="49"/>
      <c r="OW24" s="49"/>
      <c r="OX24" s="49"/>
      <c r="OY24" s="49"/>
      <c r="OZ24" s="49"/>
      <c r="PA24" s="49"/>
      <c r="PB24" s="49"/>
      <c r="PC24" s="49"/>
      <c r="PD24" s="49"/>
      <c r="PE24" s="49"/>
      <c r="PF24" s="49"/>
      <c r="PG24" s="49"/>
      <c r="PH24" s="49"/>
      <c r="PI24" s="49"/>
      <c r="PJ24" s="49"/>
      <c r="PK24" s="49"/>
      <c r="PL24" s="49"/>
      <c r="PM24" s="49"/>
      <c r="PN24" s="49"/>
      <c r="PO24" s="49"/>
      <c r="PP24" s="49"/>
      <c r="PQ24" s="49"/>
      <c r="PR24" s="49"/>
      <c r="PS24" s="49"/>
      <c r="PT24" s="49"/>
      <c r="PU24" s="49"/>
      <c r="PV24" s="49"/>
      <c r="PW24" s="49"/>
      <c r="PX24" s="49"/>
      <c r="PY24" s="49"/>
      <c r="PZ24" s="49"/>
      <c r="QA24" s="49"/>
      <c r="QB24" s="49"/>
      <c r="QC24" s="49"/>
      <c r="QD24" s="49"/>
      <c r="QE24" s="49"/>
      <c r="QF24" s="49"/>
      <c r="QG24" s="49"/>
      <c r="QH24" s="49"/>
      <c r="QI24" s="49"/>
      <c r="QJ24" s="49"/>
      <c r="QK24" s="49"/>
      <c r="QL24" s="49"/>
      <c r="QM24" s="49"/>
      <c r="QN24" s="49"/>
      <c r="QO24" s="49"/>
      <c r="QP24" s="49"/>
      <c r="QQ24" s="49"/>
      <c r="QR24" s="49"/>
      <c r="QS24" s="49"/>
      <c r="QT24" s="49"/>
      <c r="QU24" s="49"/>
      <c r="QV24" s="49"/>
      <c r="QW24" s="49"/>
      <c r="QX24" s="49"/>
      <c r="QY24" s="49"/>
      <c r="QZ24" s="49"/>
      <c r="RA24" s="49"/>
      <c r="RB24" s="49"/>
      <c r="RC24" s="49"/>
      <c r="RD24" s="49"/>
      <c r="RE24" s="49"/>
      <c r="RF24" s="49"/>
      <c r="RG24" s="49"/>
      <c r="RH24" s="49"/>
      <c r="RI24" s="49"/>
      <c r="RJ24" s="49"/>
      <c r="RK24" s="49"/>
      <c r="RL24" s="49"/>
      <c r="RM24" s="49"/>
      <c r="RN24" s="49"/>
      <c r="RO24" s="49"/>
      <c r="RP24" s="49"/>
      <c r="RQ24" s="49"/>
      <c r="RR24" s="49"/>
      <c r="RS24" s="49"/>
      <c r="RT24" s="49"/>
      <c r="RU24" s="49"/>
      <c r="RV24" s="49"/>
      <c r="RW24" s="49"/>
      <c r="RX24" s="49"/>
      <c r="RY24" s="49"/>
      <c r="RZ24" s="49"/>
      <c r="SA24" s="49"/>
      <c r="SB24" s="49"/>
      <c r="SC24" s="49"/>
      <c r="SD24" s="49"/>
      <c r="SE24" s="49"/>
      <c r="SF24" s="49"/>
      <c r="SG24" s="49"/>
      <c r="SH24" s="49"/>
      <c r="SI24" s="49"/>
      <c r="SJ24" s="49"/>
      <c r="SK24" s="49"/>
      <c r="SL24" s="49"/>
      <c r="SM24" s="49"/>
      <c r="SN24" s="49"/>
      <c r="SO24" s="49"/>
      <c r="SP24" s="49"/>
      <c r="SQ24" s="49"/>
      <c r="SR24" s="49"/>
      <c r="SS24" s="49"/>
      <c r="ST24" s="49"/>
      <c r="SU24" s="49"/>
      <c r="SV24" s="49"/>
      <c r="SW24" s="49"/>
      <c r="SX24" s="49"/>
      <c r="SY24" s="49"/>
      <c r="SZ24" s="49"/>
      <c r="TA24" s="49"/>
      <c r="TB24" s="49"/>
      <c r="TC24" s="49"/>
      <c r="TD24" s="49"/>
      <c r="TE24" s="49"/>
      <c r="TF24" s="49"/>
      <c r="TG24" s="49"/>
      <c r="TH24" s="49"/>
      <c r="TI24" s="49"/>
      <c r="TJ24" s="49"/>
      <c r="TK24" s="49"/>
      <c r="TL24" s="49"/>
      <c r="TM24" s="49"/>
      <c r="TN24" s="49"/>
      <c r="TO24" s="49"/>
      <c r="TP24" s="49"/>
      <c r="TQ24" s="49"/>
      <c r="TR24" s="49"/>
      <c r="TS24" s="49"/>
      <c r="TT24" s="49"/>
      <c r="TU24" s="49"/>
      <c r="TV24" s="49"/>
      <c r="TW24" s="49"/>
      <c r="TX24" s="49"/>
      <c r="TY24" s="49"/>
      <c r="TZ24" s="49"/>
      <c r="UA24" s="49"/>
      <c r="UB24" s="49"/>
      <c r="UC24" s="49"/>
      <c r="UD24" s="49"/>
      <c r="UE24" s="49"/>
      <c r="UF24" s="49"/>
      <c r="UG24" s="49"/>
      <c r="UH24" s="49"/>
      <c r="UI24" s="49"/>
      <c r="UJ24" s="49"/>
      <c r="UK24" s="49"/>
      <c r="UL24" s="49"/>
      <c r="UM24" s="49"/>
      <c r="UN24" s="49"/>
      <c r="UO24" s="49"/>
      <c r="UP24" s="49"/>
      <c r="UQ24" s="49"/>
      <c r="UR24" s="49"/>
      <c r="US24" s="49"/>
      <c r="UT24" s="49"/>
      <c r="UU24" s="49"/>
      <c r="UV24" s="49"/>
      <c r="UW24" s="49"/>
      <c r="UX24" s="49"/>
      <c r="UY24" s="49"/>
      <c r="UZ24" s="49"/>
      <c r="VA24" s="49"/>
      <c r="VB24" s="49"/>
      <c r="VC24" s="49"/>
      <c r="VD24" s="49"/>
      <c r="VE24" s="49"/>
      <c r="VF24" s="49"/>
      <c r="VG24" s="49"/>
      <c r="VH24" s="49"/>
      <c r="VI24" s="49"/>
      <c r="VJ24" s="49"/>
      <c r="VK24" s="49"/>
      <c r="VL24" s="49"/>
      <c r="VM24" s="49"/>
      <c r="VN24" s="49"/>
      <c r="VO24" s="49"/>
      <c r="VP24" s="49"/>
      <c r="VQ24" s="49"/>
      <c r="VR24" s="49"/>
      <c r="VS24" s="49"/>
      <c r="VT24" s="49"/>
      <c r="VU24" s="49"/>
      <c r="VV24" s="49"/>
      <c r="VW24" s="49"/>
      <c r="VX24" s="49"/>
      <c r="VY24" s="49"/>
      <c r="VZ24" s="49"/>
      <c r="WA24" s="49"/>
      <c r="WB24" s="49"/>
      <c r="WC24" s="49"/>
      <c r="WD24" s="49"/>
      <c r="WE24" s="49"/>
      <c r="WF24" s="49"/>
      <c r="WG24" s="49"/>
      <c r="WH24" s="49"/>
      <c r="WI24" s="49"/>
      <c r="WJ24" s="49"/>
      <c r="WK24" s="49"/>
      <c r="WL24" s="49"/>
      <c r="WM24" s="49"/>
      <c r="WN24" s="49"/>
      <c r="WO24" s="49"/>
      <c r="WP24" s="49"/>
      <c r="WQ24" s="49"/>
      <c r="WR24" s="49"/>
      <c r="WS24" s="49"/>
      <c r="WT24" s="49"/>
      <c r="WU24" s="49"/>
      <c r="WV24" s="49"/>
      <c r="WW24" s="49"/>
      <c r="WX24" s="49"/>
      <c r="WY24" s="49"/>
      <c r="WZ24" s="49"/>
      <c r="XA24" s="49"/>
      <c r="XB24" s="49"/>
      <c r="XC24" s="49"/>
      <c r="XD24" s="49"/>
      <c r="XE24" s="49"/>
      <c r="XF24" s="49"/>
      <c r="XG24" s="49"/>
      <c r="XH24" s="49"/>
      <c r="XI24" s="49"/>
      <c r="XJ24" s="49"/>
      <c r="XK24" s="49"/>
      <c r="XL24" s="49"/>
      <c r="XM24" s="49"/>
      <c r="XN24" s="49"/>
      <c r="XO24" s="49"/>
      <c r="XP24" s="49"/>
      <c r="XQ24" s="49"/>
      <c r="XR24" s="49"/>
      <c r="XS24" s="49"/>
      <c r="XT24" s="49"/>
      <c r="XU24" s="49"/>
      <c r="XV24" s="49"/>
      <c r="XW24" s="49"/>
      <c r="XX24" s="49"/>
      <c r="XY24" s="49"/>
      <c r="XZ24" s="49"/>
      <c r="YA24" s="49"/>
      <c r="YB24" s="49"/>
      <c r="YC24" s="49"/>
      <c r="YD24" s="49"/>
      <c r="YE24" s="49"/>
      <c r="YF24" s="49"/>
      <c r="YG24" s="49"/>
      <c r="YH24" s="49"/>
      <c r="YI24" s="49"/>
      <c r="YJ24" s="49"/>
      <c r="YK24" s="49"/>
      <c r="YL24" s="49"/>
      <c r="YM24" s="49"/>
      <c r="YN24" s="49"/>
      <c r="YO24" s="49"/>
      <c r="YP24" s="49"/>
      <c r="YQ24" s="49"/>
      <c r="YR24" s="49"/>
      <c r="YS24" s="49"/>
      <c r="YT24" s="49"/>
      <c r="YU24" s="49"/>
      <c r="YV24" s="49"/>
      <c r="YW24" s="49"/>
      <c r="YX24" s="49"/>
      <c r="YY24" s="49"/>
      <c r="YZ24" s="49"/>
      <c r="ZA24" s="49"/>
      <c r="ZB24" s="49"/>
      <c r="ZC24" s="49"/>
      <c r="ZD24" s="49"/>
      <c r="ZE24" s="49"/>
      <c r="ZF24" s="49"/>
      <c r="ZG24" s="49"/>
      <c r="ZH24" s="49"/>
      <c r="ZI24" s="49"/>
      <c r="ZJ24" s="49"/>
      <c r="ZK24" s="49"/>
      <c r="ZL24" s="49"/>
      <c r="ZM24" s="49"/>
      <c r="ZN24" s="49"/>
      <c r="ZO24" s="49"/>
      <c r="ZP24" s="49"/>
      <c r="ZQ24" s="49"/>
      <c r="ZR24" s="49"/>
      <c r="ZS24" s="49"/>
      <c r="ZT24" s="49"/>
      <c r="ZU24" s="49"/>
      <c r="ZV24" s="49"/>
      <c r="ZW24" s="49"/>
      <c r="ZX24" s="49"/>
      <c r="ZY24" s="49"/>
      <c r="ZZ24" s="49"/>
      <c r="AAA24" s="49"/>
      <c r="AAB24" s="49"/>
      <c r="AAC24" s="49"/>
      <c r="AAD24" s="49"/>
      <c r="AAE24" s="49"/>
      <c r="AAF24" s="49"/>
      <c r="AAG24" s="49"/>
      <c r="AAH24" s="49"/>
      <c r="AAI24" s="49"/>
      <c r="AAJ24" s="49"/>
      <c r="AAK24" s="49"/>
      <c r="AAL24" s="49"/>
      <c r="AAM24" s="49"/>
      <c r="AAN24" s="49"/>
      <c r="AAO24" s="49"/>
      <c r="AAP24" s="49"/>
      <c r="AAQ24" s="49"/>
      <c r="AAR24" s="49"/>
      <c r="AAS24" s="49"/>
      <c r="AAT24" s="49"/>
      <c r="AAU24" s="49"/>
      <c r="AAV24" s="49"/>
      <c r="AAW24" s="49"/>
      <c r="AAX24" s="49"/>
      <c r="AAY24" s="49"/>
      <c r="AAZ24" s="49"/>
      <c r="ABA24" s="49"/>
      <c r="ABB24" s="49"/>
      <c r="ABC24" s="49"/>
      <c r="ABD24" s="49"/>
      <c r="ABE24" s="49"/>
      <c r="ABF24" s="49"/>
      <c r="ABG24" s="49"/>
      <c r="ABH24" s="49"/>
      <c r="ABI24" s="49"/>
      <c r="ABJ24" s="49"/>
      <c r="ABK24" s="49"/>
      <c r="ABL24" s="49"/>
      <c r="ABM24" s="49"/>
      <c r="ABN24" s="49"/>
      <c r="ABO24" s="49"/>
      <c r="ABP24" s="49"/>
      <c r="ABQ24" s="49"/>
      <c r="ABR24" s="49"/>
      <c r="ABS24" s="49"/>
      <c r="ABT24" s="49"/>
      <c r="ABU24" s="49"/>
      <c r="ABV24" s="49"/>
      <c r="ABW24" s="49"/>
      <c r="ABX24" s="49"/>
      <c r="ABY24" s="49"/>
      <c r="ABZ24" s="49"/>
      <c r="ACA24" s="49"/>
      <c r="ACB24" s="49"/>
      <c r="ACC24" s="49"/>
      <c r="ACD24" s="49"/>
      <c r="ACE24" s="49"/>
      <c r="ACF24" s="49"/>
      <c r="ACG24" s="49"/>
      <c r="ACH24" s="49"/>
      <c r="ACI24" s="49"/>
      <c r="ACJ24" s="49"/>
      <c r="ACK24" s="49"/>
      <c r="ACL24" s="49"/>
      <c r="ACM24" s="49"/>
      <c r="ACN24" s="49"/>
      <c r="ACO24" s="49"/>
      <c r="ACP24" s="49"/>
      <c r="ACQ24" s="49"/>
      <c r="ACR24" s="49"/>
      <c r="ACS24" s="49"/>
      <c r="ACT24" s="49"/>
      <c r="ACU24" s="49"/>
      <c r="ACV24" s="49"/>
      <c r="ACW24" s="49"/>
      <c r="ACX24" s="49"/>
      <c r="ACY24" s="49"/>
      <c r="ACZ24" s="49"/>
      <c r="ADA24" s="49"/>
      <c r="ADB24" s="49"/>
      <c r="ADC24" s="49"/>
      <c r="ADD24" s="49"/>
      <c r="ADE24" s="49"/>
      <c r="ADF24" s="49"/>
      <c r="ADG24" s="49"/>
      <c r="ADH24" s="49"/>
      <c r="ADI24" s="49"/>
      <c r="ADJ24" s="49"/>
      <c r="ADK24" s="49"/>
      <c r="ADL24" s="49"/>
      <c r="ADM24" s="49"/>
      <c r="ADN24" s="49"/>
      <c r="ADO24" s="49"/>
      <c r="ADP24" s="49"/>
      <c r="ADQ24" s="49"/>
      <c r="ADR24" s="49"/>
      <c r="ADS24" s="49"/>
      <c r="ADT24" s="49"/>
      <c r="ADU24" s="49"/>
      <c r="ADV24" s="49"/>
      <c r="ADW24" s="49"/>
      <c r="ADX24" s="49"/>
      <c r="ADY24" s="49"/>
      <c r="ADZ24" s="49"/>
      <c r="AEA24" s="49"/>
      <c r="AEB24" s="49"/>
      <c r="AEC24" s="49"/>
      <c r="AED24" s="49"/>
      <c r="AEE24" s="49"/>
      <c r="AEF24" s="49"/>
      <c r="AEG24" s="49"/>
      <c r="AEH24" s="49"/>
      <c r="AEI24" s="49"/>
      <c r="AEJ24" s="49"/>
      <c r="AEK24" s="49"/>
      <c r="AEL24" s="49"/>
      <c r="AEM24" s="49"/>
      <c r="AEN24" s="49"/>
      <c r="AEO24" s="49"/>
      <c r="AEP24" s="49"/>
      <c r="AEQ24" s="49"/>
      <c r="AER24" s="49"/>
      <c r="AES24" s="49"/>
      <c r="AET24" s="49"/>
      <c r="AEU24" s="49"/>
      <c r="AEV24" s="49"/>
      <c r="AEW24" s="49"/>
      <c r="AEX24" s="49"/>
      <c r="AEY24" s="49"/>
      <c r="AEZ24" s="49"/>
      <c r="AFA24" s="49"/>
      <c r="AFB24" s="49"/>
      <c r="AFC24" s="49"/>
      <c r="AFD24" s="49"/>
      <c r="AFE24" s="49"/>
      <c r="AFF24" s="49"/>
      <c r="AFG24" s="49"/>
      <c r="AFH24" s="49"/>
      <c r="AFI24" s="49"/>
      <c r="AFJ24" s="49"/>
      <c r="AFK24" s="49"/>
      <c r="AFL24" s="49"/>
      <c r="AFM24" s="49"/>
      <c r="AFN24" s="49"/>
      <c r="AFO24" s="49"/>
      <c r="AFP24" s="49"/>
      <c r="AFQ24" s="49"/>
      <c r="AFR24" s="49"/>
      <c r="AFS24" s="49"/>
      <c r="AFT24" s="49"/>
      <c r="AFU24" s="49"/>
      <c r="AFV24" s="49"/>
      <c r="AFW24" s="49"/>
      <c r="AFX24" s="49"/>
      <c r="AFY24" s="49"/>
      <c r="AFZ24" s="49"/>
      <c r="AGA24" s="49"/>
      <c r="AGB24" s="49"/>
      <c r="AGC24" s="49"/>
      <c r="AGD24" s="49"/>
      <c r="AGE24" s="49"/>
      <c r="AGF24" s="49"/>
      <c r="AGG24" s="49"/>
      <c r="AGH24" s="49"/>
      <c r="AGI24" s="49"/>
      <c r="AGJ24" s="49"/>
      <c r="AGK24" s="49"/>
      <c r="AGL24" s="49"/>
      <c r="AGM24" s="49"/>
      <c r="AGN24" s="49"/>
      <c r="AGO24" s="49"/>
      <c r="AGP24" s="49"/>
      <c r="AGQ24" s="49"/>
      <c r="AGR24" s="49"/>
      <c r="AGS24" s="49"/>
      <c r="AGT24" s="49"/>
      <c r="AGU24" s="49"/>
      <c r="AGV24" s="49"/>
      <c r="AGW24" s="49"/>
      <c r="AGX24" s="49"/>
      <c r="AGY24" s="49"/>
      <c r="AGZ24" s="49"/>
      <c r="AHA24" s="49"/>
      <c r="AHB24" s="49"/>
      <c r="AHC24" s="49"/>
      <c r="AHD24" s="49"/>
      <c r="AHE24" s="49"/>
      <c r="AHF24" s="49"/>
      <c r="AHG24" s="49"/>
      <c r="AHH24" s="49"/>
      <c r="AHI24" s="49"/>
      <c r="AHJ24" s="49"/>
      <c r="AHK24" s="49"/>
      <c r="AHL24" s="49"/>
      <c r="AHM24" s="49"/>
      <c r="AHN24" s="49"/>
      <c r="AHO24" s="49"/>
      <c r="AHP24" s="49"/>
      <c r="AHQ24" s="49"/>
      <c r="AHR24" s="49"/>
      <c r="AHS24" s="49"/>
      <c r="AHT24" s="49"/>
      <c r="AHU24" s="49"/>
      <c r="AHV24" s="49"/>
      <c r="AHW24" s="49"/>
      <c r="AHX24" s="49"/>
      <c r="AHY24" s="49"/>
      <c r="AHZ24" s="49"/>
      <c r="AIA24" s="49"/>
      <c r="AIB24" s="49"/>
      <c r="AIC24" s="49"/>
      <c r="AID24" s="49"/>
      <c r="AIE24" s="49"/>
      <c r="AIF24" s="49"/>
      <c r="AIG24" s="49"/>
      <c r="AIH24" s="49"/>
      <c r="AII24" s="49"/>
      <c r="AIJ24" s="49"/>
      <c r="AIK24" s="49"/>
      <c r="AIL24" s="49"/>
      <c r="AIM24" s="49"/>
      <c r="AIN24" s="49"/>
      <c r="AIO24" s="49"/>
      <c r="AIP24" s="49"/>
      <c r="AIQ24" s="49"/>
      <c r="AIR24" s="49"/>
      <c r="AIS24" s="49"/>
      <c r="AIT24" s="49"/>
      <c r="AIU24" s="49"/>
      <c r="AIV24" s="49"/>
      <c r="AIW24" s="49"/>
      <c r="AIX24" s="49"/>
      <c r="AIY24" s="49"/>
      <c r="AIZ24" s="49"/>
      <c r="AJA24" s="49"/>
      <c r="AJB24" s="49"/>
      <c r="AJC24" s="49"/>
      <c r="AJD24" s="49"/>
      <c r="AJE24" s="49"/>
      <c r="AJF24" s="49"/>
      <c r="AJG24" s="49"/>
      <c r="AJH24" s="49"/>
      <c r="AJI24" s="49"/>
      <c r="AJJ24" s="49"/>
      <c r="AJK24" s="49"/>
      <c r="AJL24" s="49"/>
      <c r="AJM24" s="49"/>
      <c r="AJN24" s="49"/>
      <c r="AJO24" s="49"/>
      <c r="AJP24" s="49"/>
      <c r="AJQ24" s="49"/>
      <c r="AJR24" s="49"/>
      <c r="AJS24" s="49"/>
      <c r="AJT24" s="49"/>
      <c r="AJU24" s="49"/>
      <c r="AJV24" s="49"/>
      <c r="AJW24" s="49"/>
      <c r="AJX24" s="49"/>
      <c r="AJY24" s="49"/>
      <c r="AJZ24" s="49"/>
      <c r="AKA24" s="49"/>
      <c r="AKB24" s="49"/>
      <c r="AKC24" s="49"/>
      <c r="AKD24" s="49"/>
      <c r="AKE24" s="49"/>
      <c r="AKF24" s="49"/>
      <c r="AKG24" s="49"/>
      <c r="AKH24" s="49"/>
      <c r="AKI24" s="49"/>
      <c r="AKJ24" s="49"/>
      <c r="AKK24" s="49"/>
      <c r="AKL24" s="49"/>
      <c r="AKM24" s="49"/>
      <c r="AKN24" s="49"/>
      <c r="AKO24" s="49"/>
      <c r="AKP24" s="49"/>
      <c r="AKQ24" s="49"/>
      <c r="AKR24" s="49"/>
      <c r="AKS24" s="49"/>
      <c r="AKT24" s="49"/>
      <c r="AKU24" s="49"/>
      <c r="AKV24" s="49"/>
      <c r="AKW24" s="49"/>
      <c r="AKX24" s="49"/>
      <c r="AKY24" s="49"/>
      <c r="AKZ24" s="49"/>
      <c r="ALA24" s="49"/>
      <c r="ALB24" s="49"/>
      <c r="ALC24" s="49"/>
      <c r="ALD24" s="49"/>
      <c r="ALE24" s="49"/>
      <c r="ALF24" s="49"/>
      <c r="ALG24" s="49"/>
      <c r="ALH24" s="49"/>
      <c r="ALI24" s="49"/>
      <c r="ALJ24" s="49"/>
      <c r="ALK24" s="49"/>
      <c r="ALL24" s="49"/>
      <c r="ALM24" s="49"/>
      <c r="ALN24" s="49"/>
      <c r="ALO24" s="49"/>
      <c r="ALP24" s="49"/>
      <c r="ALQ24" s="49"/>
      <c r="ALR24" s="49"/>
      <c r="ALS24" s="49"/>
      <c r="ALT24" s="49"/>
      <c r="ALU24" s="49"/>
      <c r="ALV24" s="49"/>
      <c r="ALW24" s="49"/>
      <c r="ALX24" s="49"/>
      <c r="ALY24" s="49"/>
      <c r="ALZ24" s="49"/>
      <c r="AMA24" s="49"/>
      <c r="AMB24" s="49"/>
      <c r="AMC24" s="49"/>
      <c r="AMD24" s="49"/>
      <c r="AME24" s="49"/>
      <c r="AMF24" s="49"/>
      <c r="AMG24" s="49"/>
      <c r="AMH24" s="49"/>
      <c r="AMI24" s="49"/>
    </row>
    <row r="25" spans="1:1023" ht="15">
      <c r="A25" s="56"/>
      <c r="B25" s="82"/>
      <c r="C25" s="91" t="s">
        <v>9</v>
      </c>
      <c r="D25" s="91" t="s">
        <v>10</v>
      </c>
      <c r="E25" s="91" t="s">
        <v>11</v>
      </c>
      <c r="F25" s="91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8"/>
      <c r="V25" s="48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  <c r="IW25" s="49"/>
      <c r="IX25" s="49"/>
      <c r="IY25" s="49"/>
      <c r="IZ25" s="49"/>
      <c r="JA25" s="49"/>
      <c r="JB25" s="49"/>
      <c r="JC25" s="49"/>
      <c r="JD25" s="49"/>
      <c r="JE25" s="49"/>
      <c r="JF25" s="49"/>
      <c r="JG25" s="49"/>
      <c r="JH25" s="49"/>
      <c r="JI25" s="49"/>
      <c r="JJ25" s="49"/>
      <c r="JK25" s="49"/>
      <c r="JL25" s="49"/>
      <c r="JM25" s="49"/>
      <c r="JN25" s="49"/>
      <c r="JO25" s="49"/>
      <c r="JP25" s="49"/>
      <c r="JQ25" s="49"/>
      <c r="JR25" s="49"/>
      <c r="JS25" s="49"/>
      <c r="JT25" s="49"/>
      <c r="JU25" s="49"/>
      <c r="JV25" s="49"/>
      <c r="JW25" s="49"/>
      <c r="JX25" s="49"/>
      <c r="JY25" s="49"/>
      <c r="JZ25" s="49"/>
      <c r="KA25" s="49"/>
      <c r="KB25" s="49"/>
      <c r="KC25" s="49"/>
      <c r="KD25" s="49"/>
      <c r="KE25" s="49"/>
      <c r="KF25" s="49"/>
      <c r="KG25" s="49"/>
      <c r="KH25" s="49"/>
      <c r="KI25" s="49"/>
      <c r="KJ25" s="49"/>
      <c r="KK25" s="49"/>
      <c r="KL25" s="49"/>
      <c r="KM25" s="49"/>
      <c r="KN25" s="49"/>
      <c r="KO25" s="49"/>
      <c r="KP25" s="49"/>
      <c r="KQ25" s="49"/>
      <c r="KR25" s="49"/>
      <c r="KS25" s="49"/>
      <c r="KT25" s="49"/>
      <c r="KU25" s="49"/>
      <c r="KV25" s="49"/>
      <c r="KW25" s="49"/>
      <c r="KX25" s="49"/>
      <c r="KY25" s="49"/>
      <c r="KZ25" s="49"/>
      <c r="LA25" s="49"/>
      <c r="LB25" s="49"/>
      <c r="LC25" s="49"/>
      <c r="LD25" s="49"/>
      <c r="LE25" s="49"/>
      <c r="LF25" s="49"/>
      <c r="LG25" s="49"/>
      <c r="LH25" s="49"/>
      <c r="LI25" s="49"/>
      <c r="LJ25" s="49"/>
      <c r="LK25" s="49"/>
      <c r="LL25" s="49"/>
      <c r="LM25" s="49"/>
      <c r="LN25" s="49"/>
      <c r="LO25" s="49"/>
      <c r="LP25" s="49"/>
      <c r="LQ25" s="49"/>
      <c r="LR25" s="49"/>
      <c r="LS25" s="49"/>
      <c r="LT25" s="49"/>
      <c r="LU25" s="49"/>
      <c r="LV25" s="49"/>
      <c r="LW25" s="49"/>
      <c r="LX25" s="49"/>
      <c r="LY25" s="49"/>
      <c r="LZ25" s="49"/>
      <c r="MA25" s="49"/>
      <c r="MB25" s="49"/>
      <c r="MC25" s="49"/>
      <c r="MD25" s="49"/>
      <c r="ME25" s="49"/>
      <c r="MF25" s="49"/>
      <c r="MG25" s="49"/>
      <c r="MH25" s="49"/>
      <c r="MI25" s="49"/>
      <c r="MJ25" s="49"/>
      <c r="MK25" s="49"/>
      <c r="ML25" s="49"/>
      <c r="MM25" s="49"/>
      <c r="MN25" s="49"/>
      <c r="MO25" s="49"/>
      <c r="MP25" s="49"/>
      <c r="MQ25" s="49"/>
      <c r="MR25" s="49"/>
      <c r="MS25" s="49"/>
      <c r="MT25" s="49"/>
      <c r="MU25" s="49"/>
      <c r="MV25" s="49"/>
      <c r="MW25" s="49"/>
      <c r="MX25" s="49"/>
      <c r="MY25" s="49"/>
      <c r="MZ25" s="49"/>
      <c r="NA25" s="49"/>
      <c r="NB25" s="49"/>
      <c r="NC25" s="49"/>
      <c r="ND25" s="49"/>
      <c r="NE25" s="49"/>
      <c r="NF25" s="49"/>
      <c r="NG25" s="49"/>
      <c r="NH25" s="49"/>
      <c r="NI25" s="49"/>
      <c r="NJ25" s="49"/>
      <c r="NK25" s="49"/>
      <c r="NL25" s="49"/>
      <c r="NM25" s="49"/>
      <c r="NN25" s="49"/>
      <c r="NO25" s="49"/>
      <c r="NP25" s="49"/>
      <c r="NQ25" s="49"/>
      <c r="NR25" s="49"/>
      <c r="NS25" s="49"/>
      <c r="NT25" s="49"/>
      <c r="NU25" s="49"/>
      <c r="NV25" s="49"/>
      <c r="NW25" s="49"/>
      <c r="NX25" s="49"/>
      <c r="NY25" s="49"/>
      <c r="NZ25" s="49"/>
      <c r="OA25" s="49"/>
      <c r="OB25" s="49"/>
      <c r="OC25" s="49"/>
      <c r="OD25" s="49"/>
      <c r="OE25" s="49"/>
      <c r="OF25" s="49"/>
      <c r="OG25" s="49"/>
      <c r="OH25" s="49"/>
      <c r="OI25" s="49"/>
      <c r="OJ25" s="49"/>
      <c r="OK25" s="49"/>
      <c r="OL25" s="49"/>
      <c r="OM25" s="49"/>
      <c r="ON25" s="49"/>
      <c r="OO25" s="49"/>
      <c r="OP25" s="49"/>
      <c r="OQ25" s="49"/>
      <c r="OR25" s="49"/>
      <c r="OS25" s="49"/>
      <c r="OT25" s="49"/>
      <c r="OU25" s="49"/>
      <c r="OV25" s="49"/>
      <c r="OW25" s="49"/>
      <c r="OX25" s="49"/>
      <c r="OY25" s="49"/>
      <c r="OZ25" s="49"/>
      <c r="PA25" s="49"/>
      <c r="PB25" s="49"/>
      <c r="PC25" s="49"/>
      <c r="PD25" s="49"/>
      <c r="PE25" s="49"/>
      <c r="PF25" s="49"/>
      <c r="PG25" s="49"/>
      <c r="PH25" s="49"/>
      <c r="PI25" s="49"/>
      <c r="PJ25" s="49"/>
      <c r="PK25" s="49"/>
      <c r="PL25" s="49"/>
      <c r="PM25" s="49"/>
      <c r="PN25" s="49"/>
      <c r="PO25" s="49"/>
      <c r="PP25" s="49"/>
      <c r="PQ25" s="49"/>
      <c r="PR25" s="49"/>
      <c r="PS25" s="49"/>
      <c r="PT25" s="49"/>
      <c r="PU25" s="49"/>
      <c r="PV25" s="49"/>
      <c r="PW25" s="49"/>
      <c r="PX25" s="49"/>
      <c r="PY25" s="49"/>
      <c r="PZ25" s="49"/>
      <c r="QA25" s="49"/>
      <c r="QB25" s="49"/>
      <c r="QC25" s="49"/>
      <c r="QD25" s="49"/>
      <c r="QE25" s="49"/>
      <c r="QF25" s="49"/>
      <c r="QG25" s="49"/>
      <c r="QH25" s="49"/>
      <c r="QI25" s="49"/>
      <c r="QJ25" s="49"/>
      <c r="QK25" s="49"/>
      <c r="QL25" s="49"/>
      <c r="QM25" s="49"/>
      <c r="QN25" s="49"/>
      <c r="QO25" s="49"/>
      <c r="QP25" s="49"/>
      <c r="QQ25" s="49"/>
      <c r="QR25" s="49"/>
      <c r="QS25" s="49"/>
      <c r="QT25" s="49"/>
      <c r="QU25" s="49"/>
      <c r="QV25" s="49"/>
      <c r="QW25" s="49"/>
      <c r="QX25" s="49"/>
      <c r="QY25" s="49"/>
      <c r="QZ25" s="49"/>
      <c r="RA25" s="49"/>
      <c r="RB25" s="49"/>
      <c r="RC25" s="49"/>
      <c r="RD25" s="49"/>
      <c r="RE25" s="49"/>
      <c r="RF25" s="49"/>
      <c r="RG25" s="49"/>
      <c r="RH25" s="49"/>
      <c r="RI25" s="49"/>
      <c r="RJ25" s="49"/>
      <c r="RK25" s="49"/>
      <c r="RL25" s="49"/>
      <c r="RM25" s="49"/>
      <c r="RN25" s="49"/>
      <c r="RO25" s="49"/>
      <c r="RP25" s="49"/>
      <c r="RQ25" s="49"/>
      <c r="RR25" s="49"/>
      <c r="RS25" s="49"/>
      <c r="RT25" s="49"/>
      <c r="RU25" s="49"/>
      <c r="RV25" s="49"/>
      <c r="RW25" s="49"/>
      <c r="RX25" s="49"/>
      <c r="RY25" s="49"/>
      <c r="RZ25" s="49"/>
      <c r="SA25" s="49"/>
      <c r="SB25" s="49"/>
      <c r="SC25" s="49"/>
      <c r="SD25" s="49"/>
      <c r="SE25" s="49"/>
      <c r="SF25" s="49"/>
      <c r="SG25" s="49"/>
      <c r="SH25" s="49"/>
      <c r="SI25" s="49"/>
      <c r="SJ25" s="49"/>
      <c r="SK25" s="49"/>
      <c r="SL25" s="49"/>
      <c r="SM25" s="49"/>
      <c r="SN25" s="49"/>
      <c r="SO25" s="49"/>
      <c r="SP25" s="49"/>
      <c r="SQ25" s="49"/>
      <c r="SR25" s="49"/>
      <c r="SS25" s="49"/>
      <c r="ST25" s="49"/>
      <c r="SU25" s="49"/>
      <c r="SV25" s="49"/>
      <c r="SW25" s="49"/>
      <c r="SX25" s="49"/>
      <c r="SY25" s="49"/>
      <c r="SZ25" s="49"/>
      <c r="TA25" s="49"/>
      <c r="TB25" s="49"/>
      <c r="TC25" s="49"/>
      <c r="TD25" s="49"/>
      <c r="TE25" s="49"/>
      <c r="TF25" s="49"/>
      <c r="TG25" s="49"/>
      <c r="TH25" s="49"/>
      <c r="TI25" s="49"/>
      <c r="TJ25" s="49"/>
      <c r="TK25" s="49"/>
      <c r="TL25" s="49"/>
      <c r="TM25" s="49"/>
      <c r="TN25" s="49"/>
      <c r="TO25" s="49"/>
      <c r="TP25" s="49"/>
      <c r="TQ25" s="49"/>
      <c r="TR25" s="49"/>
      <c r="TS25" s="49"/>
      <c r="TT25" s="49"/>
      <c r="TU25" s="49"/>
      <c r="TV25" s="49"/>
      <c r="TW25" s="49"/>
      <c r="TX25" s="49"/>
      <c r="TY25" s="49"/>
      <c r="TZ25" s="49"/>
      <c r="UA25" s="49"/>
      <c r="UB25" s="49"/>
      <c r="UC25" s="49"/>
      <c r="UD25" s="49"/>
      <c r="UE25" s="49"/>
      <c r="UF25" s="49"/>
      <c r="UG25" s="49"/>
      <c r="UH25" s="49"/>
      <c r="UI25" s="49"/>
      <c r="UJ25" s="49"/>
      <c r="UK25" s="49"/>
      <c r="UL25" s="49"/>
      <c r="UM25" s="49"/>
      <c r="UN25" s="49"/>
      <c r="UO25" s="49"/>
      <c r="UP25" s="49"/>
      <c r="UQ25" s="49"/>
      <c r="UR25" s="49"/>
      <c r="US25" s="49"/>
      <c r="UT25" s="49"/>
      <c r="UU25" s="49"/>
      <c r="UV25" s="49"/>
      <c r="UW25" s="49"/>
      <c r="UX25" s="49"/>
      <c r="UY25" s="49"/>
      <c r="UZ25" s="49"/>
      <c r="VA25" s="49"/>
      <c r="VB25" s="49"/>
      <c r="VC25" s="49"/>
      <c r="VD25" s="49"/>
      <c r="VE25" s="49"/>
      <c r="VF25" s="49"/>
      <c r="VG25" s="49"/>
      <c r="VH25" s="49"/>
      <c r="VI25" s="49"/>
      <c r="VJ25" s="49"/>
      <c r="VK25" s="49"/>
      <c r="VL25" s="49"/>
      <c r="VM25" s="49"/>
      <c r="VN25" s="49"/>
      <c r="VO25" s="49"/>
      <c r="VP25" s="49"/>
      <c r="VQ25" s="49"/>
      <c r="VR25" s="49"/>
      <c r="VS25" s="49"/>
      <c r="VT25" s="49"/>
      <c r="VU25" s="49"/>
      <c r="VV25" s="49"/>
      <c r="VW25" s="49"/>
      <c r="VX25" s="49"/>
      <c r="VY25" s="49"/>
      <c r="VZ25" s="49"/>
      <c r="WA25" s="49"/>
      <c r="WB25" s="49"/>
      <c r="WC25" s="49"/>
      <c r="WD25" s="49"/>
      <c r="WE25" s="49"/>
      <c r="WF25" s="49"/>
      <c r="WG25" s="49"/>
      <c r="WH25" s="49"/>
      <c r="WI25" s="49"/>
      <c r="WJ25" s="49"/>
      <c r="WK25" s="49"/>
      <c r="WL25" s="49"/>
      <c r="WM25" s="49"/>
      <c r="WN25" s="49"/>
      <c r="WO25" s="49"/>
      <c r="WP25" s="49"/>
      <c r="WQ25" s="49"/>
      <c r="WR25" s="49"/>
      <c r="WS25" s="49"/>
      <c r="WT25" s="49"/>
      <c r="WU25" s="49"/>
      <c r="WV25" s="49"/>
      <c r="WW25" s="49"/>
      <c r="WX25" s="49"/>
      <c r="WY25" s="49"/>
      <c r="WZ25" s="49"/>
      <c r="XA25" s="49"/>
      <c r="XB25" s="49"/>
      <c r="XC25" s="49"/>
      <c r="XD25" s="49"/>
      <c r="XE25" s="49"/>
      <c r="XF25" s="49"/>
      <c r="XG25" s="49"/>
      <c r="XH25" s="49"/>
      <c r="XI25" s="49"/>
      <c r="XJ25" s="49"/>
      <c r="XK25" s="49"/>
      <c r="XL25" s="49"/>
      <c r="XM25" s="49"/>
      <c r="XN25" s="49"/>
      <c r="XO25" s="49"/>
      <c r="XP25" s="49"/>
      <c r="XQ25" s="49"/>
      <c r="XR25" s="49"/>
      <c r="XS25" s="49"/>
      <c r="XT25" s="49"/>
      <c r="XU25" s="49"/>
      <c r="XV25" s="49"/>
      <c r="XW25" s="49"/>
      <c r="XX25" s="49"/>
      <c r="XY25" s="49"/>
      <c r="XZ25" s="49"/>
      <c r="YA25" s="49"/>
      <c r="YB25" s="49"/>
      <c r="YC25" s="49"/>
      <c r="YD25" s="49"/>
      <c r="YE25" s="49"/>
      <c r="YF25" s="49"/>
      <c r="YG25" s="49"/>
      <c r="YH25" s="49"/>
      <c r="YI25" s="49"/>
      <c r="YJ25" s="49"/>
      <c r="YK25" s="49"/>
      <c r="YL25" s="49"/>
      <c r="YM25" s="49"/>
      <c r="YN25" s="49"/>
      <c r="YO25" s="49"/>
      <c r="YP25" s="49"/>
      <c r="YQ25" s="49"/>
      <c r="YR25" s="49"/>
      <c r="YS25" s="49"/>
      <c r="YT25" s="49"/>
      <c r="YU25" s="49"/>
      <c r="YV25" s="49"/>
      <c r="YW25" s="49"/>
      <c r="YX25" s="49"/>
      <c r="YY25" s="49"/>
      <c r="YZ25" s="49"/>
      <c r="ZA25" s="49"/>
      <c r="ZB25" s="49"/>
      <c r="ZC25" s="49"/>
      <c r="ZD25" s="49"/>
      <c r="ZE25" s="49"/>
      <c r="ZF25" s="49"/>
      <c r="ZG25" s="49"/>
      <c r="ZH25" s="49"/>
      <c r="ZI25" s="49"/>
      <c r="ZJ25" s="49"/>
      <c r="ZK25" s="49"/>
      <c r="ZL25" s="49"/>
      <c r="ZM25" s="49"/>
      <c r="ZN25" s="49"/>
      <c r="ZO25" s="49"/>
      <c r="ZP25" s="49"/>
      <c r="ZQ25" s="49"/>
      <c r="ZR25" s="49"/>
      <c r="ZS25" s="49"/>
      <c r="ZT25" s="49"/>
      <c r="ZU25" s="49"/>
      <c r="ZV25" s="49"/>
      <c r="ZW25" s="49"/>
      <c r="ZX25" s="49"/>
      <c r="ZY25" s="49"/>
      <c r="ZZ25" s="49"/>
      <c r="AAA25" s="49"/>
      <c r="AAB25" s="49"/>
      <c r="AAC25" s="49"/>
      <c r="AAD25" s="49"/>
      <c r="AAE25" s="49"/>
      <c r="AAF25" s="49"/>
      <c r="AAG25" s="49"/>
      <c r="AAH25" s="49"/>
      <c r="AAI25" s="49"/>
      <c r="AAJ25" s="49"/>
      <c r="AAK25" s="49"/>
      <c r="AAL25" s="49"/>
      <c r="AAM25" s="49"/>
      <c r="AAN25" s="49"/>
      <c r="AAO25" s="49"/>
      <c r="AAP25" s="49"/>
      <c r="AAQ25" s="49"/>
      <c r="AAR25" s="49"/>
      <c r="AAS25" s="49"/>
      <c r="AAT25" s="49"/>
      <c r="AAU25" s="49"/>
      <c r="AAV25" s="49"/>
      <c r="AAW25" s="49"/>
      <c r="AAX25" s="49"/>
      <c r="AAY25" s="49"/>
      <c r="AAZ25" s="49"/>
      <c r="ABA25" s="49"/>
      <c r="ABB25" s="49"/>
      <c r="ABC25" s="49"/>
      <c r="ABD25" s="49"/>
      <c r="ABE25" s="49"/>
      <c r="ABF25" s="49"/>
      <c r="ABG25" s="49"/>
      <c r="ABH25" s="49"/>
      <c r="ABI25" s="49"/>
      <c r="ABJ25" s="49"/>
      <c r="ABK25" s="49"/>
      <c r="ABL25" s="49"/>
      <c r="ABM25" s="49"/>
      <c r="ABN25" s="49"/>
      <c r="ABO25" s="49"/>
      <c r="ABP25" s="49"/>
      <c r="ABQ25" s="49"/>
      <c r="ABR25" s="49"/>
      <c r="ABS25" s="49"/>
      <c r="ABT25" s="49"/>
      <c r="ABU25" s="49"/>
      <c r="ABV25" s="49"/>
      <c r="ABW25" s="49"/>
      <c r="ABX25" s="49"/>
      <c r="ABY25" s="49"/>
      <c r="ABZ25" s="49"/>
      <c r="ACA25" s="49"/>
      <c r="ACB25" s="49"/>
      <c r="ACC25" s="49"/>
      <c r="ACD25" s="49"/>
      <c r="ACE25" s="49"/>
      <c r="ACF25" s="49"/>
      <c r="ACG25" s="49"/>
      <c r="ACH25" s="49"/>
      <c r="ACI25" s="49"/>
      <c r="ACJ25" s="49"/>
      <c r="ACK25" s="49"/>
      <c r="ACL25" s="49"/>
      <c r="ACM25" s="49"/>
      <c r="ACN25" s="49"/>
      <c r="ACO25" s="49"/>
      <c r="ACP25" s="49"/>
      <c r="ACQ25" s="49"/>
      <c r="ACR25" s="49"/>
      <c r="ACS25" s="49"/>
      <c r="ACT25" s="49"/>
      <c r="ACU25" s="49"/>
      <c r="ACV25" s="49"/>
      <c r="ACW25" s="49"/>
      <c r="ACX25" s="49"/>
      <c r="ACY25" s="49"/>
      <c r="ACZ25" s="49"/>
      <c r="ADA25" s="49"/>
      <c r="ADB25" s="49"/>
      <c r="ADC25" s="49"/>
      <c r="ADD25" s="49"/>
      <c r="ADE25" s="49"/>
      <c r="ADF25" s="49"/>
      <c r="ADG25" s="49"/>
      <c r="ADH25" s="49"/>
      <c r="ADI25" s="49"/>
      <c r="ADJ25" s="49"/>
      <c r="ADK25" s="49"/>
      <c r="ADL25" s="49"/>
      <c r="ADM25" s="49"/>
      <c r="ADN25" s="49"/>
      <c r="ADO25" s="49"/>
      <c r="ADP25" s="49"/>
      <c r="ADQ25" s="49"/>
      <c r="ADR25" s="49"/>
      <c r="ADS25" s="49"/>
      <c r="ADT25" s="49"/>
      <c r="ADU25" s="49"/>
      <c r="ADV25" s="49"/>
      <c r="ADW25" s="49"/>
      <c r="ADX25" s="49"/>
      <c r="ADY25" s="49"/>
      <c r="ADZ25" s="49"/>
      <c r="AEA25" s="49"/>
      <c r="AEB25" s="49"/>
      <c r="AEC25" s="49"/>
      <c r="AED25" s="49"/>
      <c r="AEE25" s="49"/>
      <c r="AEF25" s="49"/>
      <c r="AEG25" s="49"/>
      <c r="AEH25" s="49"/>
      <c r="AEI25" s="49"/>
      <c r="AEJ25" s="49"/>
      <c r="AEK25" s="49"/>
      <c r="AEL25" s="49"/>
      <c r="AEM25" s="49"/>
      <c r="AEN25" s="49"/>
      <c r="AEO25" s="49"/>
      <c r="AEP25" s="49"/>
      <c r="AEQ25" s="49"/>
      <c r="AER25" s="49"/>
      <c r="AES25" s="49"/>
      <c r="AET25" s="49"/>
      <c r="AEU25" s="49"/>
      <c r="AEV25" s="49"/>
      <c r="AEW25" s="49"/>
      <c r="AEX25" s="49"/>
      <c r="AEY25" s="49"/>
      <c r="AEZ25" s="49"/>
      <c r="AFA25" s="49"/>
      <c r="AFB25" s="49"/>
      <c r="AFC25" s="49"/>
      <c r="AFD25" s="49"/>
      <c r="AFE25" s="49"/>
      <c r="AFF25" s="49"/>
      <c r="AFG25" s="49"/>
      <c r="AFH25" s="49"/>
      <c r="AFI25" s="49"/>
      <c r="AFJ25" s="49"/>
      <c r="AFK25" s="49"/>
      <c r="AFL25" s="49"/>
      <c r="AFM25" s="49"/>
      <c r="AFN25" s="49"/>
      <c r="AFO25" s="49"/>
      <c r="AFP25" s="49"/>
      <c r="AFQ25" s="49"/>
      <c r="AFR25" s="49"/>
      <c r="AFS25" s="49"/>
      <c r="AFT25" s="49"/>
      <c r="AFU25" s="49"/>
      <c r="AFV25" s="49"/>
      <c r="AFW25" s="49"/>
      <c r="AFX25" s="49"/>
      <c r="AFY25" s="49"/>
      <c r="AFZ25" s="49"/>
      <c r="AGA25" s="49"/>
      <c r="AGB25" s="49"/>
      <c r="AGC25" s="49"/>
      <c r="AGD25" s="49"/>
      <c r="AGE25" s="49"/>
      <c r="AGF25" s="49"/>
      <c r="AGG25" s="49"/>
      <c r="AGH25" s="49"/>
      <c r="AGI25" s="49"/>
      <c r="AGJ25" s="49"/>
      <c r="AGK25" s="49"/>
      <c r="AGL25" s="49"/>
      <c r="AGM25" s="49"/>
      <c r="AGN25" s="49"/>
      <c r="AGO25" s="49"/>
      <c r="AGP25" s="49"/>
      <c r="AGQ25" s="49"/>
      <c r="AGR25" s="49"/>
      <c r="AGS25" s="49"/>
      <c r="AGT25" s="49"/>
      <c r="AGU25" s="49"/>
      <c r="AGV25" s="49"/>
      <c r="AGW25" s="49"/>
      <c r="AGX25" s="49"/>
      <c r="AGY25" s="49"/>
      <c r="AGZ25" s="49"/>
      <c r="AHA25" s="49"/>
      <c r="AHB25" s="49"/>
      <c r="AHC25" s="49"/>
      <c r="AHD25" s="49"/>
      <c r="AHE25" s="49"/>
      <c r="AHF25" s="49"/>
      <c r="AHG25" s="49"/>
      <c r="AHH25" s="49"/>
      <c r="AHI25" s="49"/>
      <c r="AHJ25" s="49"/>
      <c r="AHK25" s="49"/>
      <c r="AHL25" s="49"/>
      <c r="AHM25" s="49"/>
      <c r="AHN25" s="49"/>
      <c r="AHO25" s="49"/>
      <c r="AHP25" s="49"/>
      <c r="AHQ25" s="49"/>
      <c r="AHR25" s="49"/>
      <c r="AHS25" s="49"/>
      <c r="AHT25" s="49"/>
      <c r="AHU25" s="49"/>
      <c r="AHV25" s="49"/>
      <c r="AHW25" s="49"/>
      <c r="AHX25" s="49"/>
      <c r="AHY25" s="49"/>
      <c r="AHZ25" s="49"/>
      <c r="AIA25" s="49"/>
      <c r="AIB25" s="49"/>
      <c r="AIC25" s="49"/>
      <c r="AID25" s="49"/>
      <c r="AIE25" s="49"/>
      <c r="AIF25" s="49"/>
      <c r="AIG25" s="49"/>
      <c r="AIH25" s="49"/>
      <c r="AII25" s="49"/>
      <c r="AIJ25" s="49"/>
      <c r="AIK25" s="49"/>
      <c r="AIL25" s="49"/>
      <c r="AIM25" s="49"/>
      <c r="AIN25" s="49"/>
      <c r="AIO25" s="49"/>
      <c r="AIP25" s="49"/>
      <c r="AIQ25" s="49"/>
      <c r="AIR25" s="49"/>
      <c r="AIS25" s="49"/>
      <c r="AIT25" s="49"/>
      <c r="AIU25" s="49"/>
      <c r="AIV25" s="49"/>
      <c r="AIW25" s="49"/>
      <c r="AIX25" s="49"/>
      <c r="AIY25" s="49"/>
      <c r="AIZ25" s="49"/>
      <c r="AJA25" s="49"/>
      <c r="AJB25" s="49"/>
      <c r="AJC25" s="49"/>
      <c r="AJD25" s="49"/>
      <c r="AJE25" s="49"/>
      <c r="AJF25" s="49"/>
      <c r="AJG25" s="49"/>
      <c r="AJH25" s="49"/>
      <c r="AJI25" s="49"/>
      <c r="AJJ25" s="49"/>
      <c r="AJK25" s="49"/>
      <c r="AJL25" s="49"/>
      <c r="AJM25" s="49"/>
      <c r="AJN25" s="49"/>
      <c r="AJO25" s="49"/>
      <c r="AJP25" s="49"/>
      <c r="AJQ25" s="49"/>
      <c r="AJR25" s="49"/>
      <c r="AJS25" s="49"/>
      <c r="AJT25" s="49"/>
      <c r="AJU25" s="49"/>
      <c r="AJV25" s="49"/>
      <c r="AJW25" s="49"/>
      <c r="AJX25" s="49"/>
      <c r="AJY25" s="49"/>
      <c r="AJZ25" s="49"/>
      <c r="AKA25" s="49"/>
      <c r="AKB25" s="49"/>
      <c r="AKC25" s="49"/>
      <c r="AKD25" s="49"/>
      <c r="AKE25" s="49"/>
      <c r="AKF25" s="49"/>
      <c r="AKG25" s="49"/>
      <c r="AKH25" s="49"/>
      <c r="AKI25" s="49"/>
      <c r="AKJ25" s="49"/>
      <c r="AKK25" s="49"/>
      <c r="AKL25" s="49"/>
      <c r="AKM25" s="49"/>
      <c r="AKN25" s="49"/>
      <c r="AKO25" s="49"/>
      <c r="AKP25" s="49"/>
      <c r="AKQ25" s="49"/>
      <c r="AKR25" s="49"/>
      <c r="AKS25" s="49"/>
      <c r="AKT25" s="49"/>
      <c r="AKU25" s="49"/>
      <c r="AKV25" s="49"/>
      <c r="AKW25" s="49"/>
      <c r="AKX25" s="49"/>
      <c r="AKY25" s="49"/>
      <c r="AKZ25" s="49"/>
      <c r="ALA25" s="49"/>
      <c r="ALB25" s="49"/>
      <c r="ALC25" s="49"/>
      <c r="ALD25" s="49"/>
      <c r="ALE25" s="49"/>
      <c r="ALF25" s="49"/>
      <c r="ALG25" s="49"/>
      <c r="ALH25" s="49"/>
      <c r="ALI25" s="49"/>
      <c r="ALJ25" s="49"/>
      <c r="ALK25" s="49"/>
      <c r="ALL25" s="49"/>
      <c r="ALM25" s="49"/>
      <c r="ALN25" s="49"/>
      <c r="ALO25" s="49"/>
      <c r="ALP25" s="49"/>
      <c r="ALQ25" s="49"/>
      <c r="ALR25" s="49"/>
      <c r="ALS25" s="49"/>
      <c r="ALT25" s="49"/>
      <c r="ALU25" s="49"/>
      <c r="ALV25" s="49"/>
      <c r="ALW25" s="49"/>
      <c r="ALX25" s="49"/>
      <c r="ALY25" s="49"/>
      <c r="ALZ25" s="49"/>
      <c r="AMA25" s="49"/>
      <c r="AMB25" s="49"/>
      <c r="AMC25" s="49"/>
      <c r="AMD25" s="49"/>
      <c r="AME25" s="49"/>
      <c r="AMF25" s="49"/>
      <c r="AMG25" s="49"/>
      <c r="AMH25" s="49"/>
      <c r="AMI25" s="49"/>
    </row>
    <row r="26" spans="1:1023" ht="15">
      <c r="A26" s="50" t="s">
        <v>283</v>
      </c>
      <c r="B26" s="79">
        <f>ПОЛДНИКИ!C91</f>
        <v>3770</v>
      </c>
      <c r="C26" s="92">
        <f>ПОЛДНИКИ!D91</f>
        <v>126.5</v>
      </c>
      <c r="D26" s="92">
        <f>ПОЛДНИКИ!E91</f>
        <v>135.05000000000001</v>
      </c>
      <c r="E26" s="92">
        <f>ПОЛДНИКИ!F91</f>
        <v>496.2</v>
      </c>
      <c r="F26" s="92">
        <f>ПОЛДНИКИ!G91</f>
        <v>3713.8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2"/>
      <c r="V26" s="52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3"/>
      <c r="PP26" s="53"/>
      <c r="PQ26" s="53"/>
      <c r="PR26" s="53"/>
      <c r="PS26" s="53"/>
      <c r="PT26" s="53"/>
      <c r="PU26" s="53"/>
      <c r="PV26" s="53"/>
      <c r="PW26" s="53"/>
      <c r="PX26" s="53"/>
      <c r="PY26" s="53"/>
      <c r="PZ26" s="53"/>
      <c r="QA26" s="53"/>
      <c r="QB26" s="53"/>
      <c r="QC26" s="53"/>
      <c r="QD26" s="53"/>
      <c r="QE26" s="53"/>
      <c r="QF26" s="53"/>
      <c r="QG26" s="53"/>
      <c r="QH26" s="53"/>
      <c r="QI26" s="53"/>
      <c r="QJ26" s="53"/>
      <c r="QK26" s="53"/>
      <c r="QL26" s="53"/>
      <c r="QM26" s="53"/>
      <c r="QN26" s="53"/>
      <c r="QO26" s="53"/>
      <c r="QP26" s="53"/>
      <c r="QQ26" s="53"/>
      <c r="QR26" s="53"/>
      <c r="QS26" s="53"/>
      <c r="QT26" s="53"/>
      <c r="QU26" s="53"/>
      <c r="QV26" s="53"/>
      <c r="QW26" s="53"/>
      <c r="QX26" s="53"/>
      <c r="QY26" s="53"/>
      <c r="QZ26" s="53"/>
      <c r="RA26" s="53"/>
      <c r="RB26" s="53"/>
      <c r="RC26" s="53"/>
      <c r="RD26" s="53"/>
      <c r="RE26" s="53"/>
      <c r="RF26" s="53"/>
      <c r="RG26" s="53"/>
      <c r="RH26" s="53"/>
      <c r="RI26" s="53"/>
      <c r="RJ26" s="53"/>
      <c r="RK26" s="53"/>
      <c r="RL26" s="53"/>
      <c r="RM26" s="53"/>
      <c r="RN26" s="53"/>
      <c r="RO26" s="53"/>
      <c r="RP26" s="53"/>
      <c r="RQ26" s="53"/>
      <c r="RR26" s="53"/>
      <c r="RS26" s="53"/>
      <c r="RT26" s="53"/>
      <c r="RU26" s="53"/>
      <c r="RV26" s="53"/>
      <c r="RW26" s="53"/>
      <c r="RX26" s="53"/>
      <c r="RY26" s="53"/>
      <c r="RZ26" s="53"/>
      <c r="SA26" s="53"/>
      <c r="SB26" s="53"/>
      <c r="SC26" s="53"/>
      <c r="SD26" s="53"/>
      <c r="SE26" s="53"/>
      <c r="SF26" s="53"/>
      <c r="SG26" s="53"/>
      <c r="SH26" s="53"/>
      <c r="SI26" s="53"/>
      <c r="SJ26" s="53"/>
      <c r="SK26" s="53"/>
      <c r="SL26" s="53"/>
      <c r="SM26" s="53"/>
      <c r="SN26" s="53"/>
      <c r="SO26" s="53"/>
      <c r="SP26" s="53"/>
      <c r="SQ26" s="53"/>
      <c r="SR26" s="53"/>
      <c r="SS26" s="53"/>
      <c r="ST26" s="53"/>
      <c r="SU26" s="53"/>
      <c r="SV26" s="53"/>
      <c r="SW26" s="53"/>
      <c r="SX26" s="53"/>
      <c r="SY26" s="53"/>
      <c r="SZ26" s="53"/>
      <c r="TA26" s="53"/>
      <c r="TB26" s="53"/>
      <c r="TC26" s="53"/>
      <c r="TD26" s="53"/>
      <c r="TE26" s="53"/>
      <c r="TF26" s="53"/>
      <c r="TG26" s="53"/>
      <c r="TH26" s="53"/>
      <c r="TI26" s="53"/>
      <c r="TJ26" s="53"/>
      <c r="TK26" s="53"/>
      <c r="TL26" s="53"/>
      <c r="TM26" s="53"/>
      <c r="TN26" s="53"/>
      <c r="TO26" s="53"/>
      <c r="TP26" s="53"/>
      <c r="TQ26" s="53"/>
      <c r="TR26" s="53"/>
      <c r="TS26" s="53"/>
      <c r="TT26" s="53"/>
      <c r="TU26" s="53"/>
      <c r="TV26" s="53"/>
      <c r="TW26" s="53"/>
      <c r="TX26" s="53"/>
      <c r="TY26" s="53"/>
      <c r="TZ26" s="53"/>
      <c r="UA26" s="53"/>
      <c r="UB26" s="53"/>
      <c r="UC26" s="53"/>
      <c r="UD26" s="53"/>
      <c r="UE26" s="53"/>
      <c r="UF26" s="53"/>
      <c r="UG26" s="53"/>
      <c r="UH26" s="53"/>
      <c r="UI26" s="53"/>
      <c r="UJ26" s="53"/>
      <c r="UK26" s="53"/>
      <c r="UL26" s="53"/>
      <c r="UM26" s="53"/>
      <c r="UN26" s="53"/>
      <c r="UO26" s="53"/>
      <c r="UP26" s="53"/>
      <c r="UQ26" s="53"/>
      <c r="UR26" s="53"/>
      <c r="US26" s="53"/>
      <c r="UT26" s="53"/>
      <c r="UU26" s="53"/>
      <c r="UV26" s="53"/>
      <c r="UW26" s="53"/>
      <c r="UX26" s="53"/>
      <c r="UY26" s="53"/>
      <c r="UZ26" s="53"/>
      <c r="VA26" s="53"/>
      <c r="VB26" s="53"/>
      <c r="VC26" s="53"/>
      <c r="VD26" s="53"/>
      <c r="VE26" s="53"/>
      <c r="VF26" s="53"/>
      <c r="VG26" s="53"/>
      <c r="VH26" s="53"/>
      <c r="VI26" s="53"/>
      <c r="VJ26" s="53"/>
      <c r="VK26" s="53"/>
      <c r="VL26" s="53"/>
      <c r="VM26" s="53"/>
      <c r="VN26" s="53"/>
      <c r="VO26" s="53"/>
      <c r="VP26" s="53"/>
      <c r="VQ26" s="53"/>
      <c r="VR26" s="53"/>
      <c r="VS26" s="53"/>
      <c r="VT26" s="53"/>
      <c r="VU26" s="53"/>
      <c r="VV26" s="53"/>
      <c r="VW26" s="53"/>
      <c r="VX26" s="53"/>
      <c r="VY26" s="53"/>
      <c r="VZ26" s="53"/>
      <c r="WA26" s="53"/>
      <c r="WB26" s="53"/>
      <c r="WC26" s="53"/>
      <c r="WD26" s="53"/>
      <c r="WE26" s="53"/>
      <c r="WF26" s="53"/>
      <c r="WG26" s="53"/>
      <c r="WH26" s="53"/>
      <c r="WI26" s="53"/>
      <c r="WJ26" s="53"/>
      <c r="WK26" s="53"/>
      <c r="WL26" s="53"/>
      <c r="WM26" s="53"/>
      <c r="WN26" s="53"/>
      <c r="WO26" s="53"/>
      <c r="WP26" s="53"/>
      <c r="WQ26" s="53"/>
      <c r="WR26" s="53"/>
      <c r="WS26" s="53"/>
      <c r="WT26" s="53"/>
      <c r="WU26" s="53"/>
      <c r="WV26" s="53"/>
      <c r="WW26" s="53"/>
      <c r="WX26" s="53"/>
      <c r="WY26" s="53"/>
      <c r="WZ26" s="53"/>
      <c r="XA26" s="53"/>
      <c r="XB26" s="53"/>
      <c r="XC26" s="53"/>
      <c r="XD26" s="53"/>
      <c r="XE26" s="53"/>
      <c r="XF26" s="53"/>
      <c r="XG26" s="53"/>
      <c r="XH26" s="53"/>
      <c r="XI26" s="53"/>
      <c r="XJ26" s="53"/>
      <c r="XK26" s="53"/>
      <c r="XL26" s="53"/>
      <c r="XM26" s="53"/>
      <c r="XN26" s="53"/>
      <c r="XO26" s="53"/>
      <c r="XP26" s="53"/>
      <c r="XQ26" s="53"/>
      <c r="XR26" s="53"/>
      <c r="XS26" s="53"/>
      <c r="XT26" s="53"/>
      <c r="XU26" s="53"/>
      <c r="XV26" s="53"/>
      <c r="XW26" s="53"/>
      <c r="XX26" s="53"/>
      <c r="XY26" s="53"/>
      <c r="XZ26" s="53"/>
      <c r="YA26" s="53"/>
      <c r="YB26" s="53"/>
      <c r="YC26" s="53"/>
      <c r="YD26" s="53"/>
      <c r="YE26" s="53"/>
      <c r="YF26" s="53"/>
      <c r="YG26" s="53"/>
      <c r="YH26" s="53"/>
      <c r="YI26" s="53"/>
      <c r="YJ26" s="53"/>
      <c r="YK26" s="53"/>
      <c r="YL26" s="53"/>
      <c r="YM26" s="53"/>
      <c r="YN26" s="53"/>
      <c r="YO26" s="53"/>
      <c r="YP26" s="53"/>
      <c r="YQ26" s="53"/>
      <c r="YR26" s="53"/>
      <c r="YS26" s="53"/>
      <c r="YT26" s="53"/>
      <c r="YU26" s="53"/>
      <c r="YV26" s="53"/>
      <c r="YW26" s="53"/>
      <c r="YX26" s="53"/>
      <c r="YY26" s="53"/>
      <c r="YZ26" s="53"/>
      <c r="ZA26" s="53"/>
      <c r="ZB26" s="53"/>
      <c r="ZC26" s="53"/>
      <c r="ZD26" s="53"/>
      <c r="ZE26" s="53"/>
      <c r="ZF26" s="53"/>
      <c r="ZG26" s="53"/>
      <c r="ZH26" s="53"/>
      <c r="ZI26" s="53"/>
      <c r="ZJ26" s="53"/>
      <c r="ZK26" s="53"/>
      <c r="ZL26" s="53"/>
      <c r="ZM26" s="53"/>
      <c r="ZN26" s="53"/>
      <c r="ZO26" s="53"/>
      <c r="ZP26" s="53"/>
      <c r="ZQ26" s="53"/>
      <c r="ZR26" s="53"/>
      <c r="ZS26" s="53"/>
      <c r="ZT26" s="53"/>
      <c r="ZU26" s="53"/>
      <c r="ZV26" s="53"/>
      <c r="ZW26" s="53"/>
      <c r="ZX26" s="53"/>
      <c r="ZY26" s="53"/>
      <c r="ZZ26" s="53"/>
      <c r="AAA26" s="53"/>
      <c r="AAB26" s="53"/>
      <c r="AAC26" s="53"/>
      <c r="AAD26" s="53"/>
      <c r="AAE26" s="53"/>
      <c r="AAF26" s="53"/>
      <c r="AAG26" s="53"/>
      <c r="AAH26" s="53"/>
      <c r="AAI26" s="53"/>
      <c r="AAJ26" s="53"/>
      <c r="AAK26" s="53"/>
      <c r="AAL26" s="53"/>
      <c r="AAM26" s="53"/>
      <c r="AAN26" s="53"/>
      <c r="AAO26" s="53"/>
      <c r="AAP26" s="53"/>
      <c r="AAQ26" s="53"/>
      <c r="AAR26" s="53"/>
      <c r="AAS26" s="53"/>
      <c r="AAT26" s="53"/>
      <c r="AAU26" s="53"/>
      <c r="AAV26" s="53"/>
      <c r="AAW26" s="53"/>
      <c r="AAX26" s="53"/>
      <c r="AAY26" s="53"/>
      <c r="AAZ26" s="53"/>
      <c r="ABA26" s="53"/>
      <c r="ABB26" s="53"/>
      <c r="ABC26" s="53"/>
      <c r="ABD26" s="53"/>
      <c r="ABE26" s="53"/>
      <c r="ABF26" s="53"/>
      <c r="ABG26" s="53"/>
      <c r="ABH26" s="53"/>
      <c r="ABI26" s="53"/>
      <c r="ABJ26" s="53"/>
      <c r="ABK26" s="53"/>
      <c r="ABL26" s="53"/>
      <c r="ABM26" s="53"/>
      <c r="ABN26" s="53"/>
      <c r="ABO26" s="53"/>
      <c r="ABP26" s="53"/>
      <c r="ABQ26" s="53"/>
      <c r="ABR26" s="53"/>
      <c r="ABS26" s="53"/>
      <c r="ABT26" s="53"/>
      <c r="ABU26" s="53"/>
      <c r="ABV26" s="53"/>
      <c r="ABW26" s="53"/>
      <c r="ABX26" s="53"/>
      <c r="ABY26" s="53"/>
      <c r="ABZ26" s="53"/>
      <c r="ACA26" s="53"/>
      <c r="ACB26" s="53"/>
      <c r="ACC26" s="53"/>
      <c r="ACD26" s="53"/>
      <c r="ACE26" s="53"/>
      <c r="ACF26" s="53"/>
      <c r="ACG26" s="53"/>
      <c r="ACH26" s="53"/>
      <c r="ACI26" s="53"/>
      <c r="ACJ26" s="53"/>
      <c r="ACK26" s="53"/>
      <c r="ACL26" s="53"/>
      <c r="ACM26" s="53"/>
      <c r="ACN26" s="53"/>
      <c r="ACO26" s="53"/>
      <c r="ACP26" s="53"/>
      <c r="ACQ26" s="53"/>
      <c r="ACR26" s="53"/>
      <c r="ACS26" s="53"/>
      <c r="ACT26" s="53"/>
      <c r="ACU26" s="53"/>
      <c r="ACV26" s="53"/>
      <c r="ACW26" s="53"/>
      <c r="ACX26" s="53"/>
      <c r="ACY26" s="53"/>
      <c r="ACZ26" s="53"/>
      <c r="ADA26" s="53"/>
      <c r="ADB26" s="53"/>
      <c r="ADC26" s="53"/>
      <c r="ADD26" s="53"/>
      <c r="ADE26" s="53"/>
      <c r="ADF26" s="53"/>
      <c r="ADG26" s="53"/>
      <c r="ADH26" s="53"/>
      <c r="ADI26" s="53"/>
      <c r="ADJ26" s="53"/>
      <c r="ADK26" s="53"/>
      <c r="ADL26" s="53"/>
      <c r="ADM26" s="53"/>
      <c r="ADN26" s="53"/>
      <c r="ADO26" s="53"/>
      <c r="ADP26" s="53"/>
      <c r="ADQ26" s="53"/>
      <c r="ADR26" s="53"/>
      <c r="ADS26" s="53"/>
      <c r="ADT26" s="53"/>
      <c r="ADU26" s="53"/>
      <c r="ADV26" s="53"/>
      <c r="ADW26" s="53"/>
      <c r="ADX26" s="53"/>
      <c r="ADY26" s="53"/>
      <c r="ADZ26" s="53"/>
      <c r="AEA26" s="53"/>
      <c r="AEB26" s="53"/>
      <c r="AEC26" s="53"/>
      <c r="AED26" s="53"/>
      <c r="AEE26" s="53"/>
      <c r="AEF26" s="53"/>
      <c r="AEG26" s="53"/>
      <c r="AEH26" s="53"/>
      <c r="AEI26" s="53"/>
      <c r="AEJ26" s="53"/>
      <c r="AEK26" s="53"/>
      <c r="AEL26" s="53"/>
      <c r="AEM26" s="53"/>
      <c r="AEN26" s="53"/>
      <c r="AEO26" s="53"/>
      <c r="AEP26" s="53"/>
      <c r="AEQ26" s="53"/>
      <c r="AER26" s="53"/>
      <c r="AES26" s="53"/>
      <c r="AET26" s="53"/>
      <c r="AEU26" s="53"/>
      <c r="AEV26" s="53"/>
      <c r="AEW26" s="53"/>
      <c r="AEX26" s="53"/>
      <c r="AEY26" s="53"/>
      <c r="AEZ26" s="53"/>
      <c r="AFA26" s="53"/>
      <c r="AFB26" s="53"/>
      <c r="AFC26" s="53"/>
      <c r="AFD26" s="53"/>
      <c r="AFE26" s="53"/>
      <c r="AFF26" s="53"/>
      <c r="AFG26" s="53"/>
      <c r="AFH26" s="53"/>
      <c r="AFI26" s="53"/>
      <c r="AFJ26" s="53"/>
      <c r="AFK26" s="53"/>
      <c r="AFL26" s="53"/>
      <c r="AFM26" s="53"/>
      <c r="AFN26" s="53"/>
      <c r="AFO26" s="53"/>
      <c r="AFP26" s="53"/>
      <c r="AFQ26" s="53"/>
      <c r="AFR26" s="53"/>
      <c r="AFS26" s="53"/>
      <c r="AFT26" s="53"/>
      <c r="AFU26" s="53"/>
      <c r="AFV26" s="53"/>
      <c r="AFW26" s="53"/>
      <c r="AFX26" s="53"/>
      <c r="AFY26" s="53"/>
      <c r="AFZ26" s="53"/>
      <c r="AGA26" s="53"/>
      <c r="AGB26" s="53"/>
      <c r="AGC26" s="53"/>
      <c r="AGD26" s="53"/>
      <c r="AGE26" s="53"/>
      <c r="AGF26" s="53"/>
      <c r="AGG26" s="53"/>
      <c r="AGH26" s="53"/>
      <c r="AGI26" s="53"/>
      <c r="AGJ26" s="53"/>
      <c r="AGK26" s="53"/>
      <c r="AGL26" s="53"/>
      <c r="AGM26" s="53"/>
      <c r="AGN26" s="53"/>
      <c r="AGO26" s="53"/>
      <c r="AGP26" s="53"/>
      <c r="AGQ26" s="53"/>
      <c r="AGR26" s="53"/>
      <c r="AGS26" s="53"/>
      <c r="AGT26" s="53"/>
      <c r="AGU26" s="53"/>
      <c r="AGV26" s="53"/>
      <c r="AGW26" s="53"/>
      <c r="AGX26" s="53"/>
      <c r="AGY26" s="53"/>
      <c r="AGZ26" s="53"/>
      <c r="AHA26" s="53"/>
      <c r="AHB26" s="53"/>
      <c r="AHC26" s="53"/>
      <c r="AHD26" s="53"/>
      <c r="AHE26" s="53"/>
      <c r="AHF26" s="53"/>
      <c r="AHG26" s="53"/>
      <c r="AHH26" s="53"/>
      <c r="AHI26" s="53"/>
      <c r="AHJ26" s="53"/>
      <c r="AHK26" s="53"/>
      <c r="AHL26" s="53"/>
      <c r="AHM26" s="53"/>
      <c r="AHN26" s="53"/>
      <c r="AHO26" s="53"/>
      <c r="AHP26" s="53"/>
      <c r="AHQ26" s="53"/>
      <c r="AHR26" s="53"/>
      <c r="AHS26" s="53"/>
      <c r="AHT26" s="53"/>
      <c r="AHU26" s="53"/>
      <c r="AHV26" s="53"/>
      <c r="AHW26" s="53"/>
      <c r="AHX26" s="53"/>
      <c r="AHY26" s="53"/>
      <c r="AHZ26" s="53"/>
      <c r="AIA26" s="53"/>
      <c r="AIB26" s="53"/>
      <c r="AIC26" s="53"/>
      <c r="AID26" s="53"/>
      <c r="AIE26" s="53"/>
      <c r="AIF26" s="53"/>
      <c r="AIG26" s="53"/>
      <c r="AIH26" s="53"/>
      <c r="AII26" s="53"/>
      <c r="AIJ26" s="53"/>
      <c r="AIK26" s="53"/>
      <c r="AIL26" s="53"/>
      <c r="AIM26" s="53"/>
      <c r="AIN26" s="53"/>
      <c r="AIO26" s="53"/>
      <c r="AIP26" s="53"/>
      <c r="AIQ26" s="53"/>
      <c r="AIR26" s="53"/>
      <c r="AIS26" s="53"/>
      <c r="AIT26" s="53"/>
      <c r="AIU26" s="53"/>
      <c r="AIV26" s="53"/>
      <c r="AIW26" s="53"/>
      <c r="AIX26" s="53"/>
      <c r="AIY26" s="53"/>
      <c r="AIZ26" s="53"/>
      <c r="AJA26" s="53"/>
      <c r="AJB26" s="53"/>
      <c r="AJC26" s="53"/>
      <c r="AJD26" s="53"/>
      <c r="AJE26" s="53"/>
      <c r="AJF26" s="53"/>
      <c r="AJG26" s="53"/>
      <c r="AJH26" s="53"/>
      <c r="AJI26" s="53"/>
      <c r="AJJ26" s="53"/>
      <c r="AJK26" s="53"/>
      <c r="AJL26" s="53"/>
      <c r="AJM26" s="53"/>
      <c r="AJN26" s="53"/>
      <c r="AJO26" s="53"/>
      <c r="AJP26" s="53"/>
      <c r="AJQ26" s="53"/>
      <c r="AJR26" s="53"/>
      <c r="AJS26" s="53"/>
      <c r="AJT26" s="53"/>
      <c r="AJU26" s="53"/>
      <c r="AJV26" s="53"/>
      <c r="AJW26" s="53"/>
      <c r="AJX26" s="53"/>
      <c r="AJY26" s="53"/>
      <c r="AJZ26" s="53"/>
      <c r="AKA26" s="53"/>
      <c r="AKB26" s="53"/>
      <c r="AKC26" s="53"/>
      <c r="AKD26" s="53"/>
      <c r="AKE26" s="53"/>
      <c r="AKF26" s="53"/>
      <c r="AKG26" s="53"/>
      <c r="AKH26" s="53"/>
      <c r="AKI26" s="53"/>
      <c r="AKJ26" s="53"/>
      <c r="AKK26" s="53"/>
      <c r="AKL26" s="53"/>
      <c r="AKM26" s="53"/>
      <c r="AKN26" s="53"/>
      <c r="AKO26" s="53"/>
      <c r="AKP26" s="53"/>
      <c r="AKQ26" s="53"/>
      <c r="AKR26" s="53"/>
      <c r="AKS26" s="53"/>
      <c r="AKT26" s="53"/>
      <c r="AKU26" s="53"/>
      <c r="AKV26" s="53"/>
      <c r="AKW26" s="53"/>
      <c r="AKX26" s="53"/>
      <c r="AKY26" s="53"/>
      <c r="AKZ26" s="53"/>
      <c r="ALA26" s="53"/>
      <c r="ALB26" s="53"/>
      <c r="ALC26" s="53"/>
      <c r="ALD26" s="53"/>
      <c r="ALE26" s="53"/>
      <c r="ALF26" s="53"/>
      <c r="ALG26" s="53"/>
      <c r="ALH26" s="53"/>
      <c r="ALI26" s="53"/>
      <c r="ALJ26" s="53"/>
      <c r="ALK26" s="53"/>
      <c r="ALL26" s="53"/>
      <c r="ALM26" s="53"/>
      <c r="ALN26" s="53"/>
      <c r="ALO26" s="53"/>
      <c r="ALP26" s="53"/>
      <c r="ALQ26" s="53"/>
      <c r="ALR26" s="53"/>
      <c r="ALS26" s="53"/>
      <c r="ALT26" s="53"/>
      <c r="ALU26" s="53"/>
      <c r="ALV26" s="53"/>
      <c r="ALW26" s="53"/>
      <c r="ALX26" s="53"/>
      <c r="ALY26" s="53"/>
      <c r="ALZ26" s="53"/>
      <c r="AMA26" s="53"/>
      <c r="AMB26" s="53"/>
      <c r="AMC26" s="53"/>
      <c r="AMD26" s="53"/>
      <c r="AME26" s="53"/>
      <c r="AMF26" s="53"/>
      <c r="AMG26" s="53"/>
      <c r="AMH26" s="53"/>
      <c r="AMI26" s="53"/>
    </row>
    <row r="27" spans="1:1023" ht="15">
      <c r="A27" s="50" t="s">
        <v>284</v>
      </c>
      <c r="B27" s="79">
        <f>B26/10</f>
        <v>377</v>
      </c>
      <c r="C27" s="92">
        <f t="shared" ref="C27:F27" si="6">C26/10</f>
        <v>12.65</v>
      </c>
      <c r="D27" s="92">
        <f t="shared" si="6"/>
        <v>13.505000000000001</v>
      </c>
      <c r="E27" s="92">
        <f t="shared" si="6"/>
        <v>49.62</v>
      </c>
      <c r="F27" s="92">
        <f t="shared" si="6"/>
        <v>371.38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  <c r="V27" s="52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3"/>
      <c r="PP27" s="53"/>
      <c r="PQ27" s="53"/>
      <c r="PR27" s="53"/>
      <c r="PS27" s="53"/>
      <c r="PT27" s="53"/>
      <c r="PU27" s="53"/>
      <c r="PV27" s="53"/>
      <c r="PW27" s="53"/>
      <c r="PX27" s="53"/>
      <c r="PY27" s="53"/>
      <c r="PZ27" s="53"/>
      <c r="QA27" s="53"/>
      <c r="QB27" s="53"/>
      <c r="QC27" s="53"/>
      <c r="QD27" s="53"/>
      <c r="QE27" s="53"/>
      <c r="QF27" s="53"/>
      <c r="QG27" s="53"/>
      <c r="QH27" s="53"/>
      <c r="QI27" s="53"/>
      <c r="QJ27" s="53"/>
      <c r="QK27" s="53"/>
      <c r="QL27" s="53"/>
      <c r="QM27" s="53"/>
      <c r="QN27" s="53"/>
      <c r="QO27" s="53"/>
      <c r="QP27" s="53"/>
      <c r="QQ27" s="53"/>
      <c r="QR27" s="53"/>
      <c r="QS27" s="53"/>
      <c r="QT27" s="53"/>
      <c r="QU27" s="53"/>
      <c r="QV27" s="53"/>
      <c r="QW27" s="53"/>
      <c r="QX27" s="53"/>
      <c r="QY27" s="53"/>
      <c r="QZ27" s="53"/>
      <c r="RA27" s="53"/>
      <c r="RB27" s="53"/>
      <c r="RC27" s="53"/>
      <c r="RD27" s="53"/>
      <c r="RE27" s="53"/>
      <c r="RF27" s="53"/>
      <c r="RG27" s="53"/>
      <c r="RH27" s="53"/>
      <c r="RI27" s="53"/>
      <c r="RJ27" s="53"/>
      <c r="RK27" s="53"/>
      <c r="RL27" s="53"/>
      <c r="RM27" s="53"/>
      <c r="RN27" s="53"/>
      <c r="RO27" s="53"/>
      <c r="RP27" s="53"/>
      <c r="RQ27" s="53"/>
      <c r="RR27" s="53"/>
      <c r="RS27" s="53"/>
      <c r="RT27" s="53"/>
      <c r="RU27" s="53"/>
      <c r="RV27" s="53"/>
      <c r="RW27" s="53"/>
      <c r="RX27" s="53"/>
      <c r="RY27" s="53"/>
      <c r="RZ27" s="53"/>
      <c r="SA27" s="53"/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53"/>
      <c r="TX27" s="53"/>
      <c r="TY27" s="53"/>
      <c r="TZ27" s="53"/>
      <c r="UA27" s="53"/>
      <c r="UB27" s="53"/>
      <c r="UC27" s="53"/>
      <c r="UD27" s="53"/>
      <c r="UE27" s="53"/>
      <c r="UF27" s="53"/>
      <c r="UG27" s="53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  <c r="AEQ27" s="53"/>
      <c r="AER27" s="53"/>
      <c r="AES27" s="53"/>
      <c r="AET27" s="53"/>
      <c r="AEU27" s="53"/>
      <c r="AEV27" s="53"/>
      <c r="AEW27" s="53"/>
      <c r="AEX27" s="53"/>
      <c r="AEY27" s="53"/>
      <c r="AEZ27" s="53"/>
      <c r="AFA27" s="53"/>
      <c r="AFB27" s="53"/>
      <c r="AFC27" s="53"/>
      <c r="AFD27" s="53"/>
      <c r="AFE27" s="53"/>
      <c r="AFF27" s="53"/>
      <c r="AFG27" s="53"/>
      <c r="AFH27" s="53"/>
      <c r="AFI27" s="53"/>
      <c r="AFJ27" s="53"/>
      <c r="AFK27" s="53"/>
      <c r="AFL27" s="53"/>
      <c r="AFM27" s="53"/>
      <c r="AFN27" s="53"/>
      <c r="AFO27" s="53"/>
      <c r="AFP27" s="53"/>
      <c r="AFQ27" s="53"/>
      <c r="AFR27" s="53"/>
      <c r="AFS27" s="53"/>
      <c r="AFT27" s="53"/>
      <c r="AFU27" s="53"/>
      <c r="AFV27" s="53"/>
      <c r="AFW27" s="53"/>
      <c r="AFX27" s="53"/>
      <c r="AFY27" s="53"/>
      <c r="AFZ27" s="53"/>
      <c r="AGA27" s="53"/>
      <c r="AGB27" s="53"/>
      <c r="AGC27" s="53"/>
      <c r="AGD27" s="53"/>
      <c r="AGE27" s="53"/>
      <c r="AGF27" s="53"/>
      <c r="AGG27" s="53"/>
      <c r="AGH27" s="53"/>
      <c r="AGI27" s="53"/>
      <c r="AGJ27" s="53"/>
      <c r="AGK27" s="53"/>
      <c r="AGL27" s="53"/>
      <c r="AGM27" s="53"/>
      <c r="AGN27" s="53"/>
      <c r="AGO27" s="53"/>
      <c r="AGP27" s="53"/>
      <c r="AGQ27" s="53"/>
      <c r="AGR27" s="53"/>
      <c r="AGS27" s="53"/>
      <c r="AGT27" s="53"/>
      <c r="AGU27" s="53"/>
      <c r="AGV27" s="53"/>
      <c r="AGW27" s="53"/>
      <c r="AGX27" s="53"/>
      <c r="AGY27" s="53"/>
      <c r="AGZ27" s="53"/>
      <c r="AHA27" s="53"/>
      <c r="AHB27" s="53"/>
      <c r="AHC27" s="53"/>
      <c r="AHD27" s="53"/>
      <c r="AHE27" s="53"/>
      <c r="AHF27" s="53"/>
      <c r="AHG27" s="53"/>
      <c r="AHH27" s="53"/>
      <c r="AHI27" s="53"/>
      <c r="AHJ27" s="53"/>
      <c r="AHK27" s="53"/>
      <c r="AHL27" s="53"/>
      <c r="AHM27" s="53"/>
      <c r="AHN27" s="53"/>
      <c r="AHO27" s="53"/>
      <c r="AHP27" s="53"/>
      <c r="AHQ27" s="53"/>
      <c r="AHR27" s="53"/>
      <c r="AHS27" s="53"/>
      <c r="AHT27" s="53"/>
      <c r="AHU27" s="53"/>
      <c r="AHV27" s="53"/>
      <c r="AHW27" s="53"/>
      <c r="AHX27" s="53"/>
      <c r="AHY27" s="53"/>
      <c r="AHZ27" s="53"/>
      <c r="AIA27" s="53"/>
      <c r="AIB27" s="53"/>
      <c r="AIC27" s="53"/>
      <c r="AID27" s="53"/>
      <c r="AIE27" s="53"/>
      <c r="AIF27" s="53"/>
      <c r="AIG27" s="53"/>
      <c r="AIH27" s="53"/>
      <c r="AII27" s="53"/>
      <c r="AIJ27" s="53"/>
      <c r="AIK27" s="53"/>
      <c r="AIL27" s="53"/>
      <c r="AIM27" s="53"/>
      <c r="AIN27" s="53"/>
      <c r="AIO27" s="53"/>
      <c r="AIP27" s="53"/>
      <c r="AIQ27" s="53"/>
      <c r="AIR27" s="53"/>
      <c r="AIS27" s="53"/>
      <c r="AIT27" s="53"/>
      <c r="AIU27" s="53"/>
      <c r="AIV27" s="53"/>
      <c r="AIW27" s="53"/>
      <c r="AIX27" s="53"/>
      <c r="AIY27" s="53"/>
      <c r="AIZ27" s="53"/>
      <c r="AJA27" s="53"/>
      <c r="AJB27" s="53"/>
      <c r="AJC27" s="53"/>
      <c r="AJD27" s="53"/>
      <c r="AJE27" s="53"/>
      <c r="AJF27" s="53"/>
      <c r="AJG27" s="53"/>
      <c r="AJH27" s="53"/>
      <c r="AJI27" s="53"/>
      <c r="AJJ27" s="53"/>
      <c r="AJK27" s="53"/>
      <c r="AJL27" s="53"/>
      <c r="AJM27" s="53"/>
      <c r="AJN27" s="53"/>
      <c r="AJO27" s="53"/>
      <c r="AJP27" s="53"/>
      <c r="AJQ27" s="53"/>
      <c r="AJR27" s="53"/>
      <c r="AJS27" s="53"/>
      <c r="AJT27" s="53"/>
      <c r="AJU27" s="53"/>
      <c r="AJV27" s="53"/>
      <c r="AJW27" s="53"/>
      <c r="AJX27" s="53"/>
      <c r="AJY27" s="53"/>
      <c r="AJZ27" s="53"/>
      <c r="AKA27" s="53"/>
      <c r="AKB27" s="53"/>
      <c r="AKC27" s="53"/>
      <c r="AKD27" s="53"/>
      <c r="AKE27" s="53"/>
      <c r="AKF27" s="53"/>
      <c r="AKG27" s="53"/>
      <c r="AKH27" s="53"/>
      <c r="AKI27" s="53"/>
      <c r="AKJ27" s="53"/>
      <c r="AKK27" s="53"/>
      <c r="AKL27" s="53"/>
      <c r="AKM27" s="53"/>
      <c r="AKN27" s="53"/>
      <c r="AKO27" s="53"/>
      <c r="AKP27" s="53"/>
      <c r="AKQ27" s="53"/>
      <c r="AKR27" s="53"/>
      <c r="AKS27" s="53"/>
      <c r="AKT27" s="53"/>
      <c r="AKU27" s="53"/>
      <c r="AKV27" s="53"/>
      <c r="AKW27" s="53"/>
      <c r="AKX27" s="53"/>
      <c r="AKY27" s="53"/>
      <c r="AKZ27" s="53"/>
      <c r="ALA27" s="53"/>
      <c r="ALB27" s="53"/>
      <c r="ALC27" s="53"/>
      <c r="ALD27" s="53"/>
      <c r="ALE27" s="53"/>
      <c r="ALF27" s="53"/>
      <c r="ALG27" s="53"/>
      <c r="ALH27" s="53"/>
      <c r="ALI27" s="53"/>
      <c r="ALJ27" s="53"/>
      <c r="ALK27" s="53"/>
      <c r="ALL27" s="53"/>
      <c r="ALM27" s="53"/>
      <c r="ALN27" s="53"/>
      <c r="ALO27" s="53"/>
      <c r="ALP27" s="53"/>
      <c r="ALQ27" s="53"/>
      <c r="ALR27" s="53"/>
      <c r="ALS27" s="53"/>
      <c r="ALT27" s="53"/>
      <c r="ALU27" s="53"/>
      <c r="ALV27" s="53"/>
      <c r="ALW27" s="53"/>
      <c r="ALX27" s="53"/>
      <c r="ALY27" s="53"/>
      <c r="ALZ27" s="53"/>
      <c r="AMA27" s="53"/>
      <c r="AMB27" s="53"/>
      <c r="AMC27" s="53"/>
      <c r="AMD27" s="53"/>
      <c r="AME27" s="53"/>
      <c r="AMF27" s="53"/>
      <c r="AMG27" s="53"/>
      <c r="AMH27" s="53"/>
      <c r="AMI27" s="53"/>
    </row>
    <row r="28" spans="1:1023" ht="15.75">
      <c r="A28" s="38" t="s">
        <v>299</v>
      </c>
      <c r="B28" s="77"/>
      <c r="C28" s="88">
        <v>1</v>
      </c>
      <c r="D28" s="93">
        <v>1</v>
      </c>
      <c r="E28" s="93">
        <v>4.0441664213952793</v>
      </c>
      <c r="F28" s="93"/>
      <c r="G28" s="44"/>
      <c r="H28" s="45"/>
      <c r="I28" s="45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  <c r="IW28" s="54"/>
      <c r="IX28" s="54"/>
      <c r="IY28" s="54"/>
      <c r="IZ28" s="54"/>
      <c r="JA28" s="54"/>
      <c r="JB28" s="54"/>
      <c r="JC28" s="54"/>
      <c r="JD28" s="54"/>
      <c r="JE28" s="54"/>
      <c r="JF28" s="54"/>
      <c r="JG28" s="54"/>
      <c r="JH28" s="54"/>
      <c r="JI28" s="54"/>
      <c r="JJ28" s="54"/>
      <c r="JK28" s="54"/>
      <c r="JL28" s="54"/>
      <c r="JM28" s="54"/>
      <c r="JN28" s="54"/>
      <c r="JO28" s="54"/>
      <c r="JP28" s="54"/>
      <c r="JQ28" s="54"/>
      <c r="JR28" s="54"/>
      <c r="JS28" s="54"/>
      <c r="JT28" s="54"/>
      <c r="JU28" s="54"/>
      <c r="JV28" s="54"/>
      <c r="JW28" s="54"/>
      <c r="JX28" s="54"/>
      <c r="JY28" s="54"/>
      <c r="JZ28" s="54"/>
      <c r="KA28" s="54"/>
      <c r="KB28" s="54"/>
      <c r="KC28" s="54"/>
      <c r="KD28" s="54"/>
      <c r="KE28" s="54"/>
      <c r="KF28" s="54"/>
      <c r="KG28" s="54"/>
      <c r="KH28" s="54"/>
      <c r="KI28" s="54"/>
      <c r="KJ28" s="54"/>
      <c r="KK28" s="54"/>
      <c r="KL28" s="54"/>
      <c r="KM28" s="54"/>
      <c r="KN28" s="54"/>
      <c r="KO28" s="54"/>
      <c r="KP28" s="54"/>
      <c r="KQ28" s="54"/>
      <c r="KR28" s="54"/>
      <c r="KS28" s="54"/>
      <c r="KT28" s="54"/>
      <c r="KU28" s="54"/>
      <c r="KV28" s="54"/>
      <c r="KW28" s="54"/>
      <c r="KX28" s="54"/>
      <c r="KY28" s="54"/>
      <c r="KZ28" s="54"/>
      <c r="LA28" s="54"/>
      <c r="LB28" s="54"/>
      <c r="LC28" s="54"/>
      <c r="LD28" s="54"/>
      <c r="LE28" s="54"/>
      <c r="LF28" s="54"/>
      <c r="LG28" s="54"/>
      <c r="LH28" s="54"/>
      <c r="LI28" s="54"/>
      <c r="LJ28" s="54"/>
      <c r="LK28" s="54"/>
      <c r="LL28" s="54"/>
      <c r="LM28" s="54"/>
      <c r="LN28" s="54"/>
      <c r="LO28" s="54"/>
      <c r="LP28" s="54"/>
      <c r="LQ28" s="54"/>
      <c r="LR28" s="54"/>
      <c r="LS28" s="54"/>
      <c r="LT28" s="54"/>
      <c r="LU28" s="54"/>
      <c r="LV28" s="54"/>
      <c r="LW28" s="54"/>
      <c r="LX28" s="54"/>
      <c r="LY28" s="54"/>
      <c r="LZ28" s="54"/>
      <c r="MA28" s="54"/>
      <c r="MB28" s="54"/>
      <c r="MC28" s="54"/>
      <c r="MD28" s="54"/>
      <c r="ME28" s="54"/>
      <c r="MF28" s="54"/>
      <c r="MG28" s="54"/>
      <c r="MH28" s="54"/>
      <c r="MI28" s="54"/>
      <c r="MJ28" s="54"/>
      <c r="MK28" s="54"/>
      <c r="ML28" s="54"/>
      <c r="MM28" s="54"/>
      <c r="MN28" s="54"/>
      <c r="MO28" s="54"/>
      <c r="MP28" s="54"/>
      <c r="MQ28" s="54"/>
      <c r="MR28" s="54"/>
      <c r="MS28" s="54"/>
      <c r="MT28" s="54"/>
      <c r="MU28" s="54"/>
      <c r="MV28" s="54"/>
      <c r="MW28" s="54"/>
      <c r="MX28" s="54"/>
      <c r="MY28" s="54"/>
      <c r="MZ28" s="54"/>
      <c r="NA28" s="54"/>
      <c r="NB28" s="54"/>
      <c r="NC28" s="54"/>
      <c r="ND28" s="54"/>
      <c r="NE28" s="54"/>
      <c r="NF28" s="54"/>
      <c r="NG28" s="54"/>
      <c r="NH28" s="54"/>
      <c r="NI28" s="54"/>
      <c r="NJ28" s="54"/>
      <c r="NK28" s="54"/>
      <c r="NL28" s="54"/>
      <c r="NM28" s="54"/>
      <c r="NN28" s="54"/>
      <c r="NO28" s="54"/>
      <c r="NP28" s="54"/>
      <c r="NQ28" s="54"/>
      <c r="NR28" s="54"/>
      <c r="NS28" s="54"/>
      <c r="NT28" s="54"/>
      <c r="NU28" s="54"/>
      <c r="NV28" s="54"/>
      <c r="NW28" s="54"/>
      <c r="NX28" s="54"/>
      <c r="NY28" s="54"/>
      <c r="NZ28" s="54"/>
      <c r="OA28" s="54"/>
      <c r="OB28" s="54"/>
      <c r="OC28" s="54"/>
      <c r="OD28" s="54"/>
      <c r="OE28" s="54"/>
      <c r="OF28" s="54"/>
      <c r="OG28" s="54"/>
      <c r="OH28" s="54"/>
      <c r="OI28" s="54"/>
      <c r="OJ28" s="54"/>
      <c r="OK28" s="54"/>
      <c r="OL28" s="54"/>
      <c r="OM28" s="54"/>
      <c r="ON28" s="54"/>
      <c r="OO28" s="54"/>
      <c r="OP28" s="54"/>
      <c r="OQ28" s="54"/>
      <c r="OR28" s="54"/>
      <c r="OS28" s="54"/>
      <c r="OT28" s="54"/>
      <c r="OU28" s="54"/>
      <c r="OV28" s="54"/>
      <c r="OW28" s="54"/>
      <c r="OX28" s="54"/>
      <c r="OY28" s="54"/>
      <c r="OZ28" s="54"/>
      <c r="PA28" s="54"/>
      <c r="PB28" s="54"/>
      <c r="PC28" s="54"/>
      <c r="PD28" s="54"/>
      <c r="PE28" s="54"/>
      <c r="PF28" s="54"/>
      <c r="PG28" s="54"/>
      <c r="PH28" s="54"/>
      <c r="PI28" s="54"/>
      <c r="PJ28" s="54"/>
      <c r="PK28" s="54"/>
      <c r="PL28" s="54"/>
      <c r="PM28" s="54"/>
      <c r="PN28" s="54"/>
      <c r="PO28" s="54"/>
      <c r="PP28" s="54"/>
      <c r="PQ28" s="54"/>
      <c r="PR28" s="54"/>
      <c r="PS28" s="54"/>
      <c r="PT28" s="54"/>
      <c r="PU28" s="54"/>
      <c r="PV28" s="54"/>
      <c r="PW28" s="54"/>
      <c r="PX28" s="54"/>
      <c r="PY28" s="54"/>
      <c r="PZ28" s="54"/>
      <c r="QA28" s="54"/>
      <c r="QB28" s="54"/>
      <c r="QC28" s="54"/>
      <c r="QD28" s="54"/>
      <c r="QE28" s="54"/>
      <c r="QF28" s="54"/>
      <c r="QG28" s="54"/>
      <c r="QH28" s="54"/>
      <c r="QI28" s="54"/>
      <c r="QJ28" s="54"/>
      <c r="QK28" s="54"/>
      <c r="QL28" s="54"/>
      <c r="QM28" s="54"/>
      <c r="QN28" s="54"/>
      <c r="QO28" s="54"/>
      <c r="QP28" s="54"/>
      <c r="QQ28" s="54"/>
      <c r="QR28" s="54"/>
      <c r="QS28" s="54"/>
      <c r="QT28" s="54"/>
      <c r="QU28" s="54"/>
      <c r="QV28" s="54"/>
      <c r="QW28" s="54"/>
      <c r="QX28" s="54"/>
      <c r="QY28" s="54"/>
      <c r="QZ28" s="54"/>
      <c r="RA28" s="54"/>
      <c r="RB28" s="54"/>
      <c r="RC28" s="54"/>
      <c r="RD28" s="54"/>
      <c r="RE28" s="54"/>
      <c r="RF28" s="54"/>
      <c r="RG28" s="54"/>
      <c r="RH28" s="54"/>
      <c r="RI28" s="54"/>
      <c r="RJ28" s="54"/>
      <c r="RK28" s="54"/>
      <c r="RL28" s="54"/>
      <c r="RM28" s="54"/>
      <c r="RN28" s="54"/>
      <c r="RO28" s="54"/>
      <c r="RP28" s="54"/>
      <c r="RQ28" s="54"/>
      <c r="RR28" s="54"/>
      <c r="RS28" s="54"/>
      <c r="RT28" s="54"/>
      <c r="RU28" s="54"/>
      <c r="RV28" s="54"/>
      <c r="RW28" s="54"/>
      <c r="RX28" s="54"/>
      <c r="RY28" s="54"/>
      <c r="RZ28" s="54"/>
      <c r="SA28" s="54"/>
      <c r="SB28" s="54"/>
      <c r="SC28" s="54"/>
      <c r="SD28" s="54"/>
      <c r="SE28" s="54"/>
      <c r="SF28" s="54"/>
      <c r="SG28" s="54"/>
      <c r="SH28" s="54"/>
      <c r="SI28" s="54"/>
      <c r="SJ28" s="54"/>
      <c r="SK28" s="54"/>
      <c r="SL28" s="54"/>
      <c r="SM28" s="54"/>
      <c r="SN28" s="54"/>
      <c r="SO28" s="54"/>
      <c r="SP28" s="54"/>
      <c r="SQ28" s="54"/>
      <c r="SR28" s="54"/>
      <c r="SS28" s="54"/>
      <c r="ST28" s="54"/>
      <c r="SU28" s="54"/>
      <c r="SV28" s="54"/>
      <c r="SW28" s="54"/>
      <c r="SX28" s="54"/>
      <c r="SY28" s="54"/>
      <c r="SZ28" s="54"/>
      <c r="TA28" s="54"/>
      <c r="TB28" s="54"/>
      <c r="TC28" s="54"/>
      <c r="TD28" s="54"/>
      <c r="TE28" s="54"/>
      <c r="TF28" s="54"/>
      <c r="TG28" s="54"/>
      <c r="TH28" s="54"/>
      <c r="TI28" s="54"/>
      <c r="TJ28" s="54"/>
      <c r="TK28" s="54"/>
      <c r="TL28" s="54"/>
      <c r="TM28" s="54"/>
      <c r="TN28" s="54"/>
      <c r="TO28" s="54"/>
      <c r="TP28" s="54"/>
      <c r="TQ28" s="54"/>
      <c r="TR28" s="54"/>
      <c r="TS28" s="54"/>
      <c r="TT28" s="54"/>
      <c r="TU28" s="54"/>
      <c r="TV28" s="54"/>
      <c r="TW28" s="54"/>
      <c r="TX28" s="54"/>
      <c r="TY28" s="54"/>
      <c r="TZ28" s="54"/>
      <c r="UA28" s="54"/>
      <c r="UB28" s="54"/>
      <c r="UC28" s="54"/>
      <c r="UD28" s="54"/>
      <c r="UE28" s="54"/>
      <c r="UF28" s="54"/>
      <c r="UG28" s="54"/>
      <c r="UH28" s="54"/>
      <c r="UI28" s="54"/>
      <c r="UJ28" s="54"/>
      <c r="UK28" s="54"/>
      <c r="UL28" s="54"/>
      <c r="UM28" s="54"/>
      <c r="UN28" s="54"/>
      <c r="UO28" s="54"/>
      <c r="UP28" s="54"/>
      <c r="UQ28" s="54"/>
      <c r="UR28" s="54"/>
      <c r="US28" s="54"/>
      <c r="UT28" s="54"/>
      <c r="UU28" s="54"/>
      <c r="UV28" s="54"/>
      <c r="UW28" s="54"/>
      <c r="UX28" s="54"/>
      <c r="UY28" s="54"/>
      <c r="UZ28" s="54"/>
      <c r="VA28" s="54"/>
      <c r="VB28" s="54"/>
      <c r="VC28" s="54"/>
      <c r="VD28" s="54"/>
      <c r="VE28" s="54"/>
      <c r="VF28" s="54"/>
      <c r="VG28" s="54"/>
      <c r="VH28" s="54"/>
      <c r="VI28" s="54"/>
      <c r="VJ28" s="54"/>
      <c r="VK28" s="54"/>
      <c r="VL28" s="54"/>
      <c r="VM28" s="54"/>
      <c r="VN28" s="54"/>
      <c r="VO28" s="54"/>
      <c r="VP28" s="54"/>
      <c r="VQ28" s="54"/>
      <c r="VR28" s="54"/>
      <c r="VS28" s="54"/>
      <c r="VT28" s="54"/>
      <c r="VU28" s="54"/>
      <c r="VV28" s="54"/>
      <c r="VW28" s="54"/>
      <c r="VX28" s="54"/>
      <c r="VY28" s="54"/>
      <c r="VZ28" s="54"/>
      <c r="WA28" s="54"/>
      <c r="WB28" s="54"/>
      <c r="WC28" s="54"/>
      <c r="WD28" s="54"/>
      <c r="WE28" s="54"/>
      <c r="WF28" s="54"/>
      <c r="WG28" s="54"/>
      <c r="WH28" s="54"/>
      <c r="WI28" s="54"/>
      <c r="WJ28" s="54"/>
      <c r="WK28" s="54"/>
      <c r="WL28" s="54"/>
      <c r="WM28" s="54"/>
      <c r="WN28" s="54"/>
      <c r="WO28" s="54"/>
      <c r="WP28" s="54"/>
      <c r="WQ28" s="54"/>
      <c r="WR28" s="54"/>
      <c r="WS28" s="54"/>
      <c r="WT28" s="54"/>
      <c r="WU28" s="54"/>
      <c r="WV28" s="54"/>
      <c r="WW28" s="54"/>
      <c r="WX28" s="54"/>
      <c r="WY28" s="54"/>
      <c r="WZ28" s="54"/>
      <c r="XA28" s="54"/>
      <c r="XB28" s="54"/>
      <c r="XC28" s="54"/>
      <c r="XD28" s="54"/>
      <c r="XE28" s="54"/>
      <c r="XF28" s="54"/>
      <c r="XG28" s="54"/>
      <c r="XH28" s="54"/>
      <c r="XI28" s="54"/>
      <c r="XJ28" s="54"/>
      <c r="XK28" s="54"/>
      <c r="XL28" s="54"/>
      <c r="XM28" s="54"/>
      <c r="XN28" s="54"/>
      <c r="XO28" s="54"/>
      <c r="XP28" s="54"/>
      <c r="XQ28" s="54"/>
      <c r="XR28" s="54"/>
      <c r="XS28" s="54"/>
      <c r="XT28" s="54"/>
      <c r="XU28" s="54"/>
      <c r="XV28" s="54"/>
      <c r="XW28" s="54"/>
      <c r="XX28" s="54"/>
      <c r="XY28" s="54"/>
      <c r="XZ28" s="54"/>
      <c r="YA28" s="54"/>
      <c r="YB28" s="54"/>
      <c r="YC28" s="54"/>
      <c r="YD28" s="54"/>
      <c r="YE28" s="54"/>
      <c r="YF28" s="54"/>
      <c r="YG28" s="54"/>
      <c r="YH28" s="54"/>
      <c r="YI28" s="54"/>
      <c r="YJ28" s="54"/>
      <c r="YK28" s="54"/>
      <c r="YL28" s="54"/>
      <c r="YM28" s="54"/>
      <c r="YN28" s="54"/>
      <c r="YO28" s="54"/>
      <c r="YP28" s="54"/>
      <c r="YQ28" s="54"/>
      <c r="YR28" s="54"/>
      <c r="YS28" s="54"/>
      <c r="YT28" s="54"/>
      <c r="YU28" s="54"/>
      <c r="YV28" s="54"/>
      <c r="YW28" s="54"/>
      <c r="YX28" s="54"/>
      <c r="YY28" s="54"/>
      <c r="YZ28" s="54"/>
      <c r="ZA28" s="54"/>
      <c r="ZB28" s="54"/>
      <c r="ZC28" s="54"/>
      <c r="ZD28" s="54"/>
      <c r="ZE28" s="54"/>
      <c r="ZF28" s="54"/>
      <c r="ZG28" s="54"/>
      <c r="ZH28" s="54"/>
      <c r="ZI28" s="54"/>
      <c r="ZJ28" s="54"/>
      <c r="ZK28" s="54"/>
      <c r="ZL28" s="54"/>
      <c r="ZM28" s="54"/>
      <c r="ZN28" s="54"/>
      <c r="ZO28" s="54"/>
      <c r="ZP28" s="54"/>
      <c r="ZQ28" s="54"/>
      <c r="ZR28" s="54"/>
      <c r="ZS28" s="54"/>
      <c r="ZT28" s="54"/>
      <c r="ZU28" s="54"/>
      <c r="ZV28" s="54"/>
      <c r="ZW28" s="54"/>
      <c r="ZX28" s="54"/>
      <c r="ZY28" s="54"/>
      <c r="ZZ28" s="54"/>
      <c r="AAA28" s="54"/>
      <c r="AAB28" s="54"/>
      <c r="AAC28" s="54"/>
      <c r="AAD28" s="54"/>
      <c r="AAE28" s="54"/>
      <c r="AAF28" s="54"/>
      <c r="AAG28" s="54"/>
      <c r="AAH28" s="54"/>
      <c r="AAI28" s="54"/>
      <c r="AAJ28" s="54"/>
      <c r="AAK28" s="54"/>
      <c r="AAL28" s="54"/>
      <c r="AAM28" s="54"/>
      <c r="AAN28" s="54"/>
      <c r="AAO28" s="54"/>
      <c r="AAP28" s="54"/>
      <c r="AAQ28" s="54"/>
      <c r="AAR28" s="54"/>
      <c r="AAS28" s="54"/>
      <c r="AAT28" s="54"/>
      <c r="AAU28" s="54"/>
      <c r="AAV28" s="54"/>
      <c r="AAW28" s="54"/>
      <c r="AAX28" s="54"/>
      <c r="AAY28" s="54"/>
      <c r="AAZ28" s="54"/>
      <c r="ABA28" s="54"/>
      <c r="ABB28" s="54"/>
      <c r="ABC28" s="54"/>
      <c r="ABD28" s="54"/>
      <c r="ABE28" s="54"/>
      <c r="ABF28" s="54"/>
      <c r="ABG28" s="54"/>
      <c r="ABH28" s="54"/>
      <c r="ABI28" s="54"/>
      <c r="ABJ28" s="54"/>
      <c r="ABK28" s="54"/>
      <c r="ABL28" s="54"/>
      <c r="ABM28" s="54"/>
      <c r="ABN28" s="54"/>
      <c r="ABO28" s="54"/>
      <c r="ABP28" s="54"/>
      <c r="ABQ28" s="54"/>
      <c r="ABR28" s="54"/>
      <c r="ABS28" s="54"/>
      <c r="ABT28" s="54"/>
      <c r="ABU28" s="54"/>
      <c r="ABV28" s="54"/>
      <c r="ABW28" s="54"/>
      <c r="ABX28" s="54"/>
      <c r="ABY28" s="54"/>
      <c r="ABZ28" s="54"/>
      <c r="ACA28" s="54"/>
      <c r="ACB28" s="54"/>
      <c r="ACC28" s="54"/>
      <c r="ACD28" s="54"/>
      <c r="ACE28" s="54"/>
      <c r="ACF28" s="54"/>
      <c r="ACG28" s="54"/>
      <c r="ACH28" s="54"/>
      <c r="ACI28" s="54"/>
      <c r="ACJ28" s="54"/>
      <c r="ACK28" s="54"/>
      <c r="ACL28" s="54"/>
      <c r="ACM28" s="54"/>
      <c r="ACN28" s="54"/>
      <c r="ACO28" s="54"/>
      <c r="ACP28" s="54"/>
      <c r="ACQ28" s="54"/>
      <c r="ACR28" s="54"/>
      <c r="ACS28" s="54"/>
      <c r="ACT28" s="54"/>
      <c r="ACU28" s="54"/>
      <c r="ACV28" s="54"/>
      <c r="ACW28" s="54"/>
      <c r="ACX28" s="54"/>
      <c r="ACY28" s="54"/>
      <c r="ACZ28" s="54"/>
      <c r="ADA28" s="54"/>
      <c r="ADB28" s="54"/>
      <c r="ADC28" s="54"/>
      <c r="ADD28" s="54"/>
      <c r="ADE28" s="54"/>
      <c r="ADF28" s="54"/>
      <c r="ADG28" s="54"/>
      <c r="ADH28" s="54"/>
      <c r="ADI28" s="54"/>
      <c r="ADJ28" s="54"/>
      <c r="ADK28" s="54"/>
      <c r="ADL28" s="54"/>
      <c r="ADM28" s="54"/>
      <c r="ADN28" s="54"/>
      <c r="ADO28" s="54"/>
      <c r="ADP28" s="54"/>
      <c r="ADQ28" s="54"/>
      <c r="ADR28" s="54"/>
      <c r="ADS28" s="54"/>
      <c r="ADT28" s="54"/>
      <c r="ADU28" s="54"/>
      <c r="ADV28" s="54"/>
      <c r="ADW28" s="54"/>
      <c r="ADX28" s="54"/>
      <c r="ADY28" s="54"/>
      <c r="ADZ28" s="54"/>
      <c r="AEA28" s="54"/>
      <c r="AEB28" s="54"/>
      <c r="AEC28" s="54"/>
      <c r="AED28" s="54"/>
      <c r="AEE28" s="54"/>
      <c r="AEF28" s="54"/>
      <c r="AEG28" s="54"/>
      <c r="AEH28" s="54"/>
      <c r="AEI28" s="54"/>
      <c r="AEJ28" s="54"/>
      <c r="AEK28" s="54"/>
      <c r="AEL28" s="54"/>
      <c r="AEM28" s="54"/>
      <c r="AEN28" s="54"/>
      <c r="AEO28" s="54"/>
      <c r="AEP28" s="54"/>
      <c r="AEQ28" s="54"/>
      <c r="AER28" s="54"/>
      <c r="AES28" s="54"/>
      <c r="AET28" s="54"/>
      <c r="AEU28" s="54"/>
      <c r="AEV28" s="54"/>
      <c r="AEW28" s="54"/>
      <c r="AEX28" s="54"/>
      <c r="AEY28" s="54"/>
      <c r="AEZ28" s="54"/>
      <c r="AFA28" s="54"/>
      <c r="AFB28" s="54"/>
      <c r="AFC28" s="54"/>
      <c r="AFD28" s="54"/>
      <c r="AFE28" s="54"/>
      <c r="AFF28" s="54"/>
      <c r="AFG28" s="54"/>
      <c r="AFH28" s="54"/>
      <c r="AFI28" s="54"/>
      <c r="AFJ28" s="54"/>
      <c r="AFK28" s="54"/>
      <c r="AFL28" s="54"/>
      <c r="AFM28" s="54"/>
      <c r="AFN28" s="54"/>
      <c r="AFO28" s="54"/>
      <c r="AFP28" s="54"/>
      <c r="AFQ28" s="54"/>
      <c r="AFR28" s="54"/>
      <c r="AFS28" s="54"/>
      <c r="AFT28" s="54"/>
      <c r="AFU28" s="54"/>
      <c r="AFV28" s="54"/>
      <c r="AFW28" s="54"/>
      <c r="AFX28" s="54"/>
      <c r="AFY28" s="54"/>
      <c r="AFZ28" s="54"/>
      <c r="AGA28" s="54"/>
      <c r="AGB28" s="54"/>
      <c r="AGC28" s="54"/>
      <c r="AGD28" s="54"/>
      <c r="AGE28" s="54"/>
      <c r="AGF28" s="54"/>
      <c r="AGG28" s="54"/>
      <c r="AGH28" s="54"/>
      <c r="AGI28" s="54"/>
      <c r="AGJ28" s="54"/>
      <c r="AGK28" s="54"/>
      <c r="AGL28" s="54"/>
      <c r="AGM28" s="54"/>
      <c r="AGN28" s="54"/>
      <c r="AGO28" s="54"/>
      <c r="AGP28" s="54"/>
      <c r="AGQ28" s="54"/>
      <c r="AGR28" s="54"/>
      <c r="AGS28" s="54"/>
      <c r="AGT28" s="54"/>
      <c r="AGU28" s="54"/>
      <c r="AGV28" s="54"/>
      <c r="AGW28" s="54"/>
      <c r="AGX28" s="54"/>
      <c r="AGY28" s="54"/>
      <c r="AGZ28" s="54"/>
      <c r="AHA28" s="54"/>
      <c r="AHB28" s="54"/>
      <c r="AHC28" s="54"/>
      <c r="AHD28" s="54"/>
      <c r="AHE28" s="54"/>
      <c r="AHF28" s="54"/>
      <c r="AHG28" s="54"/>
      <c r="AHH28" s="54"/>
      <c r="AHI28" s="54"/>
      <c r="AHJ28" s="54"/>
      <c r="AHK28" s="54"/>
      <c r="AHL28" s="54"/>
      <c r="AHM28" s="54"/>
      <c r="AHN28" s="54"/>
      <c r="AHO28" s="54"/>
      <c r="AHP28" s="54"/>
      <c r="AHQ28" s="54"/>
      <c r="AHR28" s="54"/>
      <c r="AHS28" s="54"/>
      <c r="AHT28" s="54"/>
      <c r="AHU28" s="54"/>
      <c r="AHV28" s="54"/>
      <c r="AHW28" s="54"/>
      <c r="AHX28" s="54"/>
      <c r="AHY28" s="54"/>
      <c r="AHZ28" s="54"/>
      <c r="AIA28" s="54"/>
      <c r="AIB28" s="54"/>
      <c r="AIC28" s="54"/>
      <c r="AID28" s="54"/>
      <c r="AIE28" s="54"/>
      <c r="AIF28" s="54"/>
      <c r="AIG28" s="54"/>
      <c r="AIH28" s="54"/>
      <c r="AII28" s="54"/>
      <c r="AIJ28" s="54"/>
      <c r="AIK28" s="54"/>
      <c r="AIL28" s="54"/>
      <c r="AIM28" s="54"/>
      <c r="AIN28" s="54"/>
      <c r="AIO28" s="54"/>
      <c r="AIP28" s="54"/>
      <c r="AIQ28" s="54"/>
      <c r="AIR28" s="54"/>
      <c r="AIS28" s="54"/>
      <c r="AIT28" s="54"/>
      <c r="AIU28" s="54"/>
      <c r="AIV28" s="54"/>
      <c r="AIW28" s="54"/>
      <c r="AIX28" s="54"/>
      <c r="AIY28" s="54"/>
      <c r="AIZ28" s="54"/>
      <c r="AJA28" s="54"/>
      <c r="AJB28" s="54"/>
      <c r="AJC28" s="54"/>
      <c r="AJD28" s="54"/>
      <c r="AJE28" s="54"/>
      <c r="AJF28" s="54"/>
      <c r="AJG28" s="54"/>
      <c r="AJH28" s="54"/>
      <c r="AJI28" s="54"/>
      <c r="AJJ28" s="54"/>
      <c r="AJK28" s="54"/>
      <c r="AJL28" s="54"/>
      <c r="AJM28" s="54"/>
      <c r="AJN28" s="54"/>
      <c r="AJO28" s="54"/>
      <c r="AJP28" s="54"/>
      <c r="AJQ28" s="54"/>
      <c r="AJR28" s="54"/>
      <c r="AJS28" s="54"/>
      <c r="AJT28" s="54"/>
      <c r="AJU28" s="54"/>
      <c r="AJV28" s="54"/>
      <c r="AJW28" s="54"/>
      <c r="AJX28" s="54"/>
      <c r="AJY28" s="54"/>
      <c r="AJZ28" s="54"/>
      <c r="AKA28" s="54"/>
      <c r="AKB28" s="54"/>
      <c r="AKC28" s="54"/>
      <c r="AKD28" s="54"/>
      <c r="AKE28" s="54"/>
      <c r="AKF28" s="54"/>
      <c r="AKG28" s="54"/>
      <c r="AKH28" s="54"/>
      <c r="AKI28" s="54"/>
      <c r="AKJ28" s="54"/>
      <c r="AKK28" s="54"/>
      <c r="AKL28" s="54"/>
      <c r="AKM28" s="54"/>
      <c r="AKN28" s="54"/>
      <c r="AKO28" s="54"/>
      <c r="AKP28" s="54"/>
      <c r="AKQ28" s="54"/>
      <c r="AKR28" s="54"/>
      <c r="AKS28" s="54"/>
      <c r="AKT28" s="54"/>
      <c r="AKU28" s="54"/>
      <c r="AKV28" s="54"/>
      <c r="AKW28" s="54"/>
      <c r="AKX28" s="54"/>
      <c r="AKY28" s="54"/>
      <c r="AKZ28" s="54"/>
      <c r="ALA28" s="54"/>
      <c r="ALB28" s="54"/>
      <c r="ALC28" s="54"/>
      <c r="ALD28" s="54"/>
      <c r="ALE28" s="54"/>
      <c r="ALF28" s="54"/>
      <c r="ALG28" s="54"/>
      <c r="ALH28" s="54"/>
      <c r="ALI28" s="54"/>
      <c r="ALJ28" s="54"/>
      <c r="ALK28" s="54"/>
      <c r="ALL28" s="54"/>
      <c r="ALM28" s="54"/>
      <c r="ALN28" s="54"/>
      <c r="ALO28" s="54"/>
      <c r="ALP28" s="54"/>
      <c r="ALQ28" s="54"/>
      <c r="ALR28" s="54"/>
      <c r="ALS28" s="54"/>
      <c r="ALT28" s="54"/>
      <c r="ALU28" s="54"/>
      <c r="ALV28" s="54"/>
      <c r="ALW28" s="54"/>
      <c r="ALX28" s="54"/>
      <c r="ALY28" s="54"/>
      <c r="ALZ28" s="54"/>
      <c r="AMA28" s="54"/>
      <c r="AMB28" s="54"/>
      <c r="AMC28" s="54"/>
      <c r="AMD28" s="54"/>
      <c r="AME28" s="54"/>
      <c r="AMF28" s="54"/>
      <c r="AMG28" s="54"/>
      <c r="AMH28" s="54"/>
      <c r="AMI28" s="31"/>
    </row>
    <row r="29" spans="1:1023" ht="15.75">
      <c r="A29" s="43" t="s">
        <v>300</v>
      </c>
      <c r="B29" s="80"/>
      <c r="C29" s="94">
        <f>C27*100/C3</f>
        <v>14.055555555555555</v>
      </c>
      <c r="D29" s="94">
        <f t="shared" ref="D29:F29" si="7">D27*100/D3</f>
        <v>14.679347826086957</v>
      </c>
      <c r="E29" s="94">
        <f t="shared" si="7"/>
        <v>12.955613577023499</v>
      </c>
      <c r="F29" s="94">
        <f t="shared" si="7"/>
        <v>13.653676470588236</v>
      </c>
      <c r="G29" s="44"/>
      <c r="H29" s="45"/>
      <c r="I29" s="45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  <c r="IX29" s="54"/>
      <c r="IY29" s="54"/>
      <c r="IZ29" s="54"/>
      <c r="JA29" s="54"/>
      <c r="JB29" s="54"/>
      <c r="JC29" s="54"/>
      <c r="JD29" s="54"/>
      <c r="JE29" s="54"/>
      <c r="JF29" s="54"/>
      <c r="JG29" s="54"/>
      <c r="JH29" s="54"/>
      <c r="JI29" s="54"/>
      <c r="JJ29" s="54"/>
      <c r="JK29" s="54"/>
      <c r="JL29" s="54"/>
      <c r="JM29" s="54"/>
      <c r="JN29" s="54"/>
      <c r="JO29" s="54"/>
      <c r="JP29" s="54"/>
      <c r="JQ29" s="54"/>
      <c r="JR29" s="54"/>
      <c r="JS29" s="54"/>
      <c r="JT29" s="54"/>
      <c r="JU29" s="54"/>
      <c r="JV29" s="54"/>
      <c r="JW29" s="54"/>
      <c r="JX29" s="54"/>
      <c r="JY29" s="54"/>
      <c r="JZ29" s="54"/>
      <c r="KA29" s="54"/>
      <c r="KB29" s="54"/>
      <c r="KC29" s="54"/>
      <c r="KD29" s="54"/>
      <c r="KE29" s="54"/>
      <c r="KF29" s="54"/>
      <c r="KG29" s="54"/>
      <c r="KH29" s="54"/>
      <c r="KI29" s="54"/>
      <c r="KJ29" s="54"/>
      <c r="KK29" s="54"/>
      <c r="KL29" s="54"/>
      <c r="KM29" s="54"/>
      <c r="KN29" s="54"/>
      <c r="KO29" s="54"/>
      <c r="KP29" s="54"/>
      <c r="KQ29" s="54"/>
      <c r="KR29" s="54"/>
      <c r="KS29" s="54"/>
      <c r="KT29" s="54"/>
      <c r="KU29" s="54"/>
      <c r="KV29" s="54"/>
      <c r="KW29" s="54"/>
      <c r="KX29" s="54"/>
      <c r="KY29" s="54"/>
      <c r="KZ29" s="54"/>
      <c r="LA29" s="54"/>
      <c r="LB29" s="54"/>
      <c r="LC29" s="54"/>
      <c r="LD29" s="54"/>
      <c r="LE29" s="54"/>
      <c r="LF29" s="54"/>
      <c r="LG29" s="54"/>
      <c r="LH29" s="54"/>
      <c r="LI29" s="54"/>
      <c r="LJ29" s="54"/>
      <c r="LK29" s="54"/>
      <c r="LL29" s="54"/>
      <c r="LM29" s="54"/>
      <c r="LN29" s="54"/>
      <c r="LO29" s="54"/>
      <c r="LP29" s="54"/>
      <c r="LQ29" s="54"/>
      <c r="LR29" s="54"/>
      <c r="LS29" s="54"/>
      <c r="LT29" s="54"/>
      <c r="LU29" s="54"/>
      <c r="LV29" s="54"/>
      <c r="LW29" s="54"/>
      <c r="LX29" s="54"/>
      <c r="LY29" s="54"/>
      <c r="LZ29" s="54"/>
      <c r="MA29" s="54"/>
      <c r="MB29" s="54"/>
      <c r="MC29" s="54"/>
      <c r="MD29" s="54"/>
      <c r="ME29" s="54"/>
      <c r="MF29" s="54"/>
      <c r="MG29" s="54"/>
      <c r="MH29" s="54"/>
      <c r="MI29" s="54"/>
      <c r="MJ29" s="54"/>
      <c r="MK29" s="54"/>
      <c r="ML29" s="54"/>
      <c r="MM29" s="54"/>
      <c r="MN29" s="54"/>
      <c r="MO29" s="54"/>
      <c r="MP29" s="54"/>
      <c r="MQ29" s="54"/>
      <c r="MR29" s="54"/>
      <c r="MS29" s="54"/>
      <c r="MT29" s="54"/>
      <c r="MU29" s="54"/>
      <c r="MV29" s="54"/>
      <c r="MW29" s="54"/>
      <c r="MX29" s="54"/>
      <c r="MY29" s="54"/>
      <c r="MZ29" s="54"/>
      <c r="NA29" s="54"/>
      <c r="NB29" s="54"/>
      <c r="NC29" s="54"/>
      <c r="ND29" s="54"/>
      <c r="NE29" s="54"/>
      <c r="NF29" s="54"/>
      <c r="NG29" s="54"/>
      <c r="NH29" s="54"/>
      <c r="NI29" s="54"/>
      <c r="NJ29" s="54"/>
      <c r="NK29" s="54"/>
      <c r="NL29" s="54"/>
      <c r="NM29" s="54"/>
      <c r="NN29" s="54"/>
      <c r="NO29" s="54"/>
      <c r="NP29" s="54"/>
      <c r="NQ29" s="54"/>
      <c r="NR29" s="54"/>
      <c r="NS29" s="54"/>
      <c r="NT29" s="54"/>
      <c r="NU29" s="54"/>
      <c r="NV29" s="54"/>
      <c r="NW29" s="54"/>
      <c r="NX29" s="54"/>
      <c r="NY29" s="54"/>
      <c r="NZ29" s="54"/>
      <c r="OA29" s="54"/>
      <c r="OB29" s="54"/>
      <c r="OC29" s="54"/>
      <c r="OD29" s="54"/>
      <c r="OE29" s="54"/>
      <c r="OF29" s="54"/>
      <c r="OG29" s="54"/>
      <c r="OH29" s="54"/>
      <c r="OI29" s="54"/>
      <c r="OJ29" s="54"/>
      <c r="OK29" s="54"/>
      <c r="OL29" s="54"/>
      <c r="OM29" s="54"/>
      <c r="ON29" s="54"/>
      <c r="OO29" s="54"/>
      <c r="OP29" s="54"/>
      <c r="OQ29" s="54"/>
      <c r="OR29" s="54"/>
      <c r="OS29" s="54"/>
      <c r="OT29" s="54"/>
      <c r="OU29" s="54"/>
      <c r="OV29" s="54"/>
      <c r="OW29" s="54"/>
      <c r="OX29" s="54"/>
      <c r="OY29" s="54"/>
      <c r="OZ29" s="54"/>
      <c r="PA29" s="54"/>
      <c r="PB29" s="54"/>
      <c r="PC29" s="54"/>
      <c r="PD29" s="54"/>
      <c r="PE29" s="54"/>
      <c r="PF29" s="54"/>
      <c r="PG29" s="54"/>
      <c r="PH29" s="54"/>
      <c r="PI29" s="54"/>
      <c r="PJ29" s="54"/>
      <c r="PK29" s="54"/>
      <c r="PL29" s="54"/>
      <c r="PM29" s="54"/>
      <c r="PN29" s="54"/>
      <c r="PO29" s="54"/>
      <c r="PP29" s="54"/>
      <c r="PQ29" s="54"/>
      <c r="PR29" s="54"/>
      <c r="PS29" s="54"/>
      <c r="PT29" s="54"/>
      <c r="PU29" s="54"/>
      <c r="PV29" s="54"/>
      <c r="PW29" s="54"/>
      <c r="PX29" s="54"/>
      <c r="PY29" s="54"/>
      <c r="PZ29" s="54"/>
      <c r="QA29" s="54"/>
      <c r="QB29" s="54"/>
      <c r="QC29" s="54"/>
      <c r="QD29" s="54"/>
      <c r="QE29" s="54"/>
      <c r="QF29" s="54"/>
      <c r="QG29" s="54"/>
      <c r="QH29" s="54"/>
      <c r="QI29" s="54"/>
      <c r="QJ29" s="54"/>
      <c r="QK29" s="54"/>
      <c r="QL29" s="54"/>
      <c r="QM29" s="54"/>
      <c r="QN29" s="54"/>
      <c r="QO29" s="54"/>
      <c r="QP29" s="54"/>
      <c r="QQ29" s="54"/>
      <c r="QR29" s="54"/>
      <c r="QS29" s="54"/>
      <c r="QT29" s="54"/>
      <c r="QU29" s="54"/>
      <c r="QV29" s="54"/>
      <c r="QW29" s="54"/>
      <c r="QX29" s="54"/>
      <c r="QY29" s="54"/>
      <c r="QZ29" s="54"/>
      <c r="RA29" s="54"/>
      <c r="RB29" s="54"/>
      <c r="RC29" s="54"/>
      <c r="RD29" s="54"/>
      <c r="RE29" s="54"/>
      <c r="RF29" s="54"/>
      <c r="RG29" s="54"/>
      <c r="RH29" s="54"/>
      <c r="RI29" s="54"/>
      <c r="RJ29" s="54"/>
      <c r="RK29" s="54"/>
      <c r="RL29" s="54"/>
      <c r="RM29" s="54"/>
      <c r="RN29" s="54"/>
      <c r="RO29" s="54"/>
      <c r="RP29" s="54"/>
      <c r="RQ29" s="54"/>
      <c r="RR29" s="54"/>
      <c r="RS29" s="54"/>
      <c r="RT29" s="54"/>
      <c r="RU29" s="54"/>
      <c r="RV29" s="54"/>
      <c r="RW29" s="54"/>
      <c r="RX29" s="54"/>
      <c r="RY29" s="54"/>
      <c r="RZ29" s="54"/>
      <c r="SA29" s="54"/>
      <c r="SB29" s="54"/>
      <c r="SC29" s="54"/>
      <c r="SD29" s="54"/>
      <c r="SE29" s="54"/>
      <c r="SF29" s="54"/>
      <c r="SG29" s="54"/>
      <c r="SH29" s="54"/>
      <c r="SI29" s="54"/>
      <c r="SJ29" s="54"/>
      <c r="SK29" s="54"/>
      <c r="SL29" s="54"/>
      <c r="SM29" s="54"/>
      <c r="SN29" s="54"/>
      <c r="SO29" s="54"/>
      <c r="SP29" s="54"/>
      <c r="SQ29" s="54"/>
      <c r="SR29" s="54"/>
      <c r="SS29" s="54"/>
      <c r="ST29" s="54"/>
      <c r="SU29" s="54"/>
      <c r="SV29" s="54"/>
      <c r="SW29" s="54"/>
      <c r="SX29" s="54"/>
      <c r="SY29" s="54"/>
      <c r="SZ29" s="54"/>
      <c r="TA29" s="54"/>
      <c r="TB29" s="54"/>
      <c r="TC29" s="54"/>
      <c r="TD29" s="54"/>
      <c r="TE29" s="54"/>
      <c r="TF29" s="54"/>
      <c r="TG29" s="54"/>
      <c r="TH29" s="54"/>
      <c r="TI29" s="54"/>
      <c r="TJ29" s="54"/>
      <c r="TK29" s="54"/>
      <c r="TL29" s="54"/>
      <c r="TM29" s="54"/>
      <c r="TN29" s="54"/>
      <c r="TO29" s="54"/>
      <c r="TP29" s="54"/>
      <c r="TQ29" s="54"/>
      <c r="TR29" s="54"/>
      <c r="TS29" s="54"/>
      <c r="TT29" s="54"/>
      <c r="TU29" s="54"/>
      <c r="TV29" s="54"/>
      <c r="TW29" s="54"/>
      <c r="TX29" s="54"/>
      <c r="TY29" s="54"/>
      <c r="TZ29" s="54"/>
      <c r="UA29" s="54"/>
      <c r="UB29" s="54"/>
      <c r="UC29" s="54"/>
      <c r="UD29" s="54"/>
      <c r="UE29" s="54"/>
      <c r="UF29" s="54"/>
      <c r="UG29" s="54"/>
      <c r="UH29" s="54"/>
      <c r="UI29" s="54"/>
      <c r="UJ29" s="54"/>
      <c r="UK29" s="54"/>
      <c r="UL29" s="54"/>
      <c r="UM29" s="54"/>
      <c r="UN29" s="54"/>
      <c r="UO29" s="54"/>
      <c r="UP29" s="54"/>
      <c r="UQ29" s="54"/>
      <c r="UR29" s="54"/>
      <c r="US29" s="54"/>
      <c r="UT29" s="54"/>
      <c r="UU29" s="54"/>
      <c r="UV29" s="54"/>
      <c r="UW29" s="54"/>
      <c r="UX29" s="54"/>
      <c r="UY29" s="54"/>
      <c r="UZ29" s="54"/>
      <c r="VA29" s="54"/>
      <c r="VB29" s="54"/>
      <c r="VC29" s="54"/>
      <c r="VD29" s="54"/>
      <c r="VE29" s="54"/>
      <c r="VF29" s="54"/>
      <c r="VG29" s="54"/>
      <c r="VH29" s="54"/>
      <c r="VI29" s="54"/>
      <c r="VJ29" s="54"/>
      <c r="VK29" s="54"/>
      <c r="VL29" s="54"/>
      <c r="VM29" s="54"/>
      <c r="VN29" s="54"/>
      <c r="VO29" s="54"/>
      <c r="VP29" s="54"/>
      <c r="VQ29" s="54"/>
      <c r="VR29" s="54"/>
      <c r="VS29" s="54"/>
      <c r="VT29" s="54"/>
      <c r="VU29" s="54"/>
      <c r="VV29" s="54"/>
      <c r="VW29" s="54"/>
      <c r="VX29" s="54"/>
      <c r="VY29" s="54"/>
      <c r="VZ29" s="54"/>
      <c r="WA29" s="54"/>
      <c r="WB29" s="54"/>
      <c r="WC29" s="54"/>
      <c r="WD29" s="54"/>
      <c r="WE29" s="54"/>
      <c r="WF29" s="54"/>
      <c r="WG29" s="54"/>
      <c r="WH29" s="54"/>
      <c r="WI29" s="54"/>
      <c r="WJ29" s="54"/>
      <c r="WK29" s="54"/>
      <c r="WL29" s="54"/>
      <c r="WM29" s="54"/>
      <c r="WN29" s="54"/>
      <c r="WO29" s="54"/>
      <c r="WP29" s="54"/>
      <c r="WQ29" s="54"/>
      <c r="WR29" s="54"/>
      <c r="WS29" s="54"/>
      <c r="WT29" s="54"/>
      <c r="WU29" s="54"/>
      <c r="WV29" s="54"/>
      <c r="WW29" s="54"/>
      <c r="WX29" s="54"/>
      <c r="WY29" s="54"/>
      <c r="WZ29" s="54"/>
      <c r="XA29" s="54"/>
      <c r="XB29" s="54"/>
      <c r="XC29" s="54"/>
      <c r="XD29" s="54"/>
      <c r="XE29" s="54"/>
      <c r="XF29" s="54"/>
      <c r="XG29" s="54"/>
      <c r="XH29" s="54"/>
      <c r="XI29" s="54"/>
      <c r="XJ29" s="54"/>
      <c r="XK29" s="54"/>
      <c r="XL29" s="54"/>
      <c r="XM29" s="54"/>
      <c r="XN29" s="54"/>
      <c r="XO29" s="54"/>
      <c r="XP29" s="54"/>
      <c r="XQ29" s="54"/>
      <c r="XR29" s="54"/>
      <c r="XS29" s="54"/>
      <c r="XT29" s="54"/>
      <c r="XU29" s="54"/>
      <c r="XV29" s="54"/>
      <c r="XW29" s="54"/>
      <c r="XX29" s="54"/>
      <c r="XY29" s="54"/>
      <c r="XZ29" s="54"/>
      <c r="YA29" s="54"/>
      <c r="YB29" s="54"/>
      <c r="YC29" s="54"/>
      <c r="YD29" s="54"/>
      <c r="YE29" s="54"/>
      <c r="YF29" s="54"/>
      <c r="YG29" s="54"/>
      <c r="YH29" s="54"/>
      <c r="YI29" s="54"/>
      <c r="YJ29" s="54"/>
      <c r="YK29" s="54"/>
      <c r="YL29" s="54"/>
      <c r="YM29" s="54"/>
      <c r="YN29" s="54"/>
      <c r="YO29" s="54"/>
      <c r="YP29" s="54"/>
      <c r="YQ29" s="54"/>
      <c r="YR29" s="54"/>
      <c r="YS29" s="54"/>
      <c r="YT29" s="54"/>
      <c r="YU29" s="54"/>
      <c r="YV29" s="54"/>
      <c r="YW29" s="54"/>
      <c r="YX29" s="54"/>
      <c r="YY29" s="54"/>
      <c r="YZ29" s="54"/>
      <c r="ZA29" s="54"/>
      <c r="ZB29" s="54"/>
      <c r="ZC29" s="54"/>
      <c r="ZD29" s="54"/>
      <c r="ZE29" s="54"/>
      <c r="ZF29" s="54"/>
      <c r="ZG29" s="54"/>
      <c r="ZH29" s="54"/>
      <c r="ZI29" s="54"/>
      <c r="ZJ29" s="54"/>
      <c r="ZK29" s="54"/>
      <c r="ZL29" s="54"/>
      <c r="ZM29" s="54"/>
      <c r="ZN29" s="54"/>
      <c r="ZO29" s="54"/>
      <c r="ZP29" s="54"/>
      <c r="ZQ29" s="54"/>
      <c r="ZR29" s="54"/>
      <c r="ZS29" s="54"/>
      <c r="ZT29" s="54"/>
      <c r="ZU29" s="54"/>
      <c r="ZV29" s="54"/>
      <c r="ZW29" s="54"/>
      <c r="ZX29" s="54"/>
      <c r="ZY29" s="54"/>
      <c r="ZZ29" s="54"/>
      <c r="AAA29" s="54"/>
      <c r="AAB29" s="54"/>
      <c r="AAC29" s="54"/>
      <c r="AAD29" s="54"/>
      <c r="AAE29" s="54"/>
      <c r="AAF29" s="54"/>
      <c r="AAG29" s="54"/>
      <c r="AAH29" s="54"/>
      <c r="AAI29" s="54"/>
      <c r="AAJ29" s="54"/>
      <c r="AAK29" s="54"/>
      <c r="AAL29" s="54"/>
      <c r="AAM29" s="54"/>
      <c r="AAN29" s="54"/>
      <c r="AAO29" s="54"/>
      <c r="AAP29" s="54"/>
      <c r="AAQ29" s="54"/>
      <c r="AAR29" s="54"/>
      <c r="AAS29" s="54"/>
      <c r="AAT29" s="54"/>
      <c r="AAU29" s="54"/>
      <c r="AAV29" s="54"/>
      <c r="AAW29" s="54"/>
      <c r="AAX29" s="54"/>
      <c r="AAY29" s="54"/>
      <c r="AAZ29" s="54"/>
      <c r="ABA29" s="54"/>
      <c r="ABB29" s="54"/>
      <c r="ABC29" s="54"/>
      <c r="ABD29" s="54"/>
      <c r="ABE29" s="54"/>
      <c r="ABF29" s="54"/>
      <c r="ABG29" s="54"/>
      <c r="ABH29" s="54"/>
      <c r="ABI29" s="54"/>
      <c r="ABJ29" s="54"/>
      <c r="ABK29" s="54"/>
      <c r="ABL29" s="54"/>
      <c r="ABM29" s="54"/>
      <c r="ABN29" s="54"/>
      <c r="ABO29" s="54"/>
      <c r="ABP29" s="54"/>
      <c r="ABQ29" s="54"/>
      <c r="ABR29" s="54"/>
      <c r="ABS29" s="54"/>
      <c r="ABT29" s="54"/>
      <c r="ABU29" s="54"/>
      <c r="ABV29" s="54"/>
      <c r="ABW29" s="54"/>
      <c r="ABX29" s="54"/>
      <c r="ABY29" s="54"/>
      <c r="ABZ29" s="54"/>
      <c r="ACA29" s="54"/>
      <c r="ACB29" s="54"/>
      <c r="ACC29" s="54"/>
      <c r="ACD29" s="54"/>
      <c r="ACE29" s="54"/>
      <c r="ACF29" s="54"/>
      <c r="ACG29" s="54"/>
      <c r="ACH29" s="54"/>
      <c r="ACI29" s="54"/>
      <c r="ACJ29" s="54"/>
      <c r="ACK29" s="54"/>
      <c r="ACL29" s="54"/>
      <c r="ACM29" s="54"/>
      <c r="ACN29" s="54"/>
      <c r="ACO29" s="54"/>
      <c r="ACP29" s="54"/>
      <c r="ACQ29" s="54"/>
      <c r="ACR29" s="54"/>
      <c r="ACS29" s="54"/>
      <c r="ACT29" s="54"/>
      <c r="ACU29" s="54"/>
      <c r="ACV29" s="54"/>
      <c r="ACW29" s="54"/>
      <c r="ACX29" s="54"/>
      <c r="ACY29" s="54"/>
      <c r="ACZ29" s="54"/>
      <c r="ADA29" s="54"/>
      <c r="ADB29" s="54"/>
      <c r="ADC29" s="54"/>
      <c r="ADD29" s="54"/>
      <c r="ADE29" s="54"/>
      <c r="ADF29" s="54"/>
      <c r="ADG29" s="54"/>
      <c r="ADH29" s="54"/>
      <c r="ADI29" s="54"/>
      <c r="ADJ29" s="54"/>
      <c r="ADK29" s="54"/>
      <c r="ADL29" s="54"/>
      <c r="ADM29" s="54"/>
      <c r="ADN29" s="54"/>
      <c r="ADO29" s="54"/>
      <c r="ADP29" s="54"/>
      <c r="ADQ29" s="54"/>
      <c r="ADR29" s="54"/>
      <c r="ADS29" s="54"/>
      <c r="ADT29" s="54"/>
      <c r="ADU29" s="54"/>
      <c r="ADV29" s="54"/>
      <c r="ADW29" s="54"/>
      <c r="ADX29" s="54"/>
      <c r="ADY29" s="54"/>
      <c r="ADZ29" s="54"/>
      <c r="AEA29" s="54"/>
      <c r="AEB29" s="54"/>
      <c r="AEC29" s="54"/>
      <c r="AED29" s="54"/>
      <c r="AEE29" s="54"/>
      <c r="AEF29" s="54"/>
      <c r="AEG29" s="54"/>
      <c r="AEH29" s="54"/>
      <c r="AEI29" s="54"/>
      <c r="AEJ29" s="54"/>
      <c r="AEK29" s="54"/>
      <c r="AEL29" s="54"/>
      <c r="AEM29" s="54"/>
      <c r="AEN29" s="54"/>
      <c r="AEO29" s="54"/>
      <c r="AEP29" s="54"/>
      <c r="AEQ29" s="54"/>
      <c r="AER29" s="54"/>
      <c r="AES29" s="54"/>
      <c r="AET29" s="54"/>
      <c r="AEU29" s="54"/>
      <c r="AEV29" s="54"/>
      <c r="AEW29" s="54"/>
      <c r="AEX29" s="54"/>
      <c r="AEY29" s="54"/>
      <c r="AEZ29" s="54"/>
      <c r="AFA29" s="54"/>
      <c r="AFB29" s="54"/>
      <c r="AFC29" s="54"/>
      <c r="AFD29" s="54"/>
      <c r="AFE29" s="54"/>
      <c r="AFF29" s="54"/>
      <c r="AFG29" s="54"/>
      <c r="AFH29" s="54"/>
      <c r="AFI29" s="54"/>
      <c r="AFJ29" s="54"/>
      <c r="AFK29" s="54"/>
      <c r="AFL29" s="54"/>
      <c r="AFM29" s="54"/>
      <c r="AFN29" s="54"/>
      <c r="AFO29" s="54"/>
      <c r="AFP29" s="54"/>
      <c r="AFQ29" s="54"/>
      <c r="AFR29" s="54"/>
      <c r="AFS29" s="54"/>
      <c r="AFT29" s="54"/>
      <c r="AFU29" s="54"/>
      <c r="AFV29" s="54"/>
      <c r="AFW29" s="54"/>
      <c r="AFX29" s="54"/>
      <c r="AFY29" s="54"/>
      <c r="AFZ29" s="54"/>
      <c r="AGA29" s="54"/>
      <c r="AGB29" s="54"/>
      <c r="AGC29" s="54"/>
      <c r="AGD29" s="54"/>
      <c r="AGE29" s="54"/>
      <c r="AGF29" s="54"/>
      <c r="AGG29" s="54"/>
      <c r="AGH29" s="54"/>
      <c r="AGI29" s="54"/>
      <c r="AGJ29" s="54"/>
      <c r="AGK29" s="54"/>
      <c r="AGL29" s="54"/>
      <c r="AGM29" s="54"/>
      <c r="AGN29" s="54"/>
      <c r="AGO29" s="54"/>
      <c r="AGP29" s="54"/>
      <c r="AGQ29" s="54"/>
      <c r="AGR29" s="54"/>
      <c r="AGS29" s="54"/>
      <c r="AGT29" s="54"/>
      <c r="AGU29" s="54"/>
      <c r="AGV29" s="54"/>
      <c r="AGW29" s="54"/>
      <c r="AGX29" s="54"/>
      <c r="AGY29" s="54"/>
      <c r="AGZ29" s="54"/>
      <c r="AHA29" s="54"/>
      <c r="AHB29" s="54"/>
      <c r="AHC29" s="54"/>
      <c r="AHD29" s="54"/>
      <c r="AHE29" s="54"/>
      <c r="AHF29" s="54"/>
      <c r="AHG29" s="54"/>
      <c r="AHH29" s="54"/>
      <c r="AHI29" s="54"/>
      <c r="AHJ29" s="54"/>
      <c r="AHK29" s="54"/>
      <c r="AHL29" s="54"/>
      <c r="AHM29" s="54"/>
      <c r="AHN29" s="54"/>
      <c r="AHO29" s="54"/>
      <c r="AHP29" s="54"/>
      <c r="AHQ29" s="54"/>
      <c r="AHR29" s="54"/>
      <c r="AHS29" s="54"/>
      <c r="AHT29" s="54"/>
      <c r="AHU29" s="54"/>
      <c r="AHV29" s="54"/>
      <c r="AHW29" s="54"/>
      <c r="AHX29" s="54"/>
      <c r="AHY29" s="54"/>
      <c r="AHZ29" s="54"/>
      <c r="AIA29" s="54"/>
      <c r="AIB29" s="54"/>
      <c r="AIC29" s="54"/>
      <c r="AID29" s="54"/>
      <c r="AIE29" s="54"/>
      <c r="AIF29" s="54"/>
      <c r="AIG29" s="54"/>
      <c r="AIH29" s="54"/>
      <c r="AII29" s="54"/>
      <c r="AIJ29" s="54"/>
      <c r="AIK29" s="54"/>
      <c r="AIL29" s="54"/>
      <c r="AIM29" s="54"/>
      <c r="AIN29" s="54"/>
      <c r="AIO29" s="54"/>
      <c r="AIP29" s="54"/>
      <c r="AIQ29" s="54"/>
      <c r="AIR29" s="54"/>
      <c r="AIS29" s="54"/>
      <c r="AIT29" s="54"/>
      <c r="AIU29" s="54"/>
      <c r="AIV29" s="54"/>
      <c r="AIW29" s="54"/>
      <c r="AIX29" s="54"/>
      <c r="AIY29" s="54"/>
      <c r="AIZ29" s="54"/>
      <c r="AJA29" s="54"/>
      <c r="AJB29" s="54"/>
      <c r="AJC29" s="54"/>
      <c r="AJD29" s="54"/>
      <c r="AJE29" s="54"/>
      <c r="AJF29" s="54"/>
      <c r="AJG29" s="54"/>
      <c r="AJH29" s="54"/>
      <c r="AJI29" s="54"/>
      <c r="AJJ29" s="54"/>
      <c r="AJK29" s="54"/>
      <c r="AJL29" s="54"/>
      <c r="AJM29" s="54"/>
      <c r="AJN29" s="54"/>
      <c r="AJO29" s="54"/>
      <c r="AJP29" s="54"/>
      <c r="AJQ29" s="54"/>
      <c r="AJR29" s="54"/>
      <c r="AJS29" s="54"/>
      <c r="AJT29" s="54"/>
      <c r="AJU29" s="54"/>
      <c r="AJV29" s="54"/>
      <c r="AJW29" s="54"/>
      <c r="AJX29" s="54"/>
      <c r="AJY29" s="54"/>
      <c r="AJZ29" s="54"/>
      <c r="AKA29" s="54"/>
      <c r="AKB29" s="54"/>
      <c r="AKC29" s="54"/>
      <c r="AKD29" s="54"/>
      <c r="AKE29" s="54"/>
      <c r="AKF29" s="54"/>
      <c r="AKG29" s="54"/>
      <c r="AKH29" s="54"/>
      <c r="AKI29" s="54"/>
      <c r="AKJ29" s="54"/>
      <c r="AKK29" s="54"/>
      <c r="AKL29" s="54"/>
      <c r="AKM29" s="54"/>
      <c r="AKN29" s="54"/>
      <c r="AKO29" s="54"/>
      <c r="AKP29" s="54"/>
      <c r="AKQ29" s="54"/>
      <c r="AKR29" s="54"/>
      <c r="AKS29" s="54"/>
      <c r="AKT29" s="54"/>
      <c r="AKU29" s="54"/>
      <c r="AKV29" s="54"/>
      <c r="AKW29" s="54"/>
      <c r="AKX29" s="54"/>
      <c r="AKY29" s="54"/>
      <c r="AKZ29" s="54"/>
      <c r="ALA29" s="54"/>
      <c r="ALB29" s="54"/>
      <c r="ALC29" s="54"/>
      <c r="ALD29" s="54"/>
      <c r="ALE29" s="54"/>
      <c r="ALF29" s="54"/>
      <c r="ALG29" s="54"/>
      <c r="ALH29" s="54"/>
      <c r="ALI29" s="54"/>
      <c r="ALJ29" s="54"/>
      <c r="ALK29" s="54"/>
      <c r="ALL29" s="54"/>
      <c r="ALM29" s="54"/>
      <c r="ALN29" s="54"/>
      <c r="ALO29" s="54"/>
      <c r="ALP29" s="54"/>
      <c r="ALQ29" s="54"/>
      <c r="ALR29" s="54"/>
      <c r="ALS29" s="54"/>
      <c r="ALT29" s="54"/>
      <c r="ALU29" s="54"/>
      <c r="ALV29" s="54"/>
      <c r="ALW29" s="54"/>
      <c r="ALX29" s="54"/>
      <c r="ALY29" s="54"/>
      <c r="ALZ29" s="54"/>
      <c r="AMA29" s="54"/>
      <c r="AMB29" s="54"/>
      <c r="AMC29" s="54"/>
      <c r="AMD29" s="54"/>
      <c r="AME29" s="54"/>
      <c r="AMF29" s="54"/>
      <c r="AMG29" s="54"/>
      <c r="AMH29" s="54"/>
      <c r="AMI29" s="31"/>
    </row>
  </sheetData>
  <mergeCells count="11">
    <mergeCell ref="C1:E1"/>
    <mergeCell ref="F1:F2"/>
    <mergeCell ref="A9:A10"/>
    <mergeCell ref="B9:B10"/>
    <mergeCell ref="C9:E9"/>
    <mergeCell ref="F9:F10"/>
    <mergeCell ref="A17:A18"/>
    <mergeCell ref="B17:B18"/>
    <mergeCell ref="C17:E17"/>
    <mergeCell ref="F17:F18"/>
    <mergeCell ref="C24:E24"/>
  </mergeCells>
  <pageMargins left="0.7" right="0.7" top="0.75" bottom="0.75" header="0.3" footer="0.3"/>
  <pageSetup paperSize="9" scale="60" orientation="portrait" horizontalDpi="0" verticalDpi="0" r:id="rId1"/>
  <colBreaks count="1" manualBreakCount="1">
    <brk id="6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MH84"/>
  <sheetViews>
    <sheetView topLeftCell="A7" workbookViewId="0">
      <selection activeCell="G28" sqref="G28"/>
    </sheetView>
  </sheetViews>
  <sheetFormatPr defaultRowHeight="10.5"/>
  <cols>
    <col min="2" max="2" width="60.6640625" customWidth="1"/>
  </cols>
  <sheetData>
    <row r="1" spans="1:1022" ht="12.75">
      <c r="A1" s="109"/>
      <c r="B1" s="211" t="s">
        <v>291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  <c r="IX1" s="104"/>
      <c r="IY1" s="104"/>
      <c r="IZ1" s="104"/>
      <c r="JA1" s="104"/>
      <c r="JB1" s="104"/>
      <c r="JC1" s="104"/>
      <c r="JD1" s="104"/>
      <c r="JE1" s="104"/>
      <c r="JF1" s="104"/>
      <c r="JG1" s="104"/>
      <c r="JH1" s="104"/>
      <c r="JI1" s="104"/>
      <c r="JJ1" s="104"/>
      <c r="JK1" s="104"/>
      <c r="JL1" s="104"/>
      <c r="JM1" s="104"/>
      <c r="JN1" s="104"/>
      <c r="JO1" s="104"/>
      <c r="JP1" s="104"/>
      <c r="JQ1" s="104"/>
      <c r="JR1" s="104"/>
      <c r="JS1" s="104"/>
      <c r="JT1" s="104"/>
      <c r="JU1" s="104"/>
      <c r="JV1" s="104"/>
      <c r="JW1" s="104"/>
      <c r="JX1" s="104"/>
      <c r="JY1" s="104"/>
      <c r="JZ1" s="104"/>
      <c r="KA1" s="104"/>
      <c r="KB1" s="104"/>
      <c r="KC1" s="104"/>
      <c r="KD1" s="104"/>
      <c r="KE1" s="104"/>
      <c r="KF1" s="104"/>
      <c r="KG1" s="104"/>
      <c r="KH1" s="104"/>
      <c r="KI1" s="104"/>
      <c r="KJ1" s="104"/>
      <c r="KK1" s="104"/>
      <c r="KL1" s="104"/>
      <c r="KM1" s="104"/>
      <c r="KN1" s="104"/>
      <c r="KO1" s="104"/>
      <c r="KP1" s="104"/>
      <c r="KQ1" s="104"/>
      <c r="KR1" s="104"/>
      <c r="KS1" s="104"/>
      <c r="KT1" s="104"/>
      <c r="KU1" s="104"/>
      <c r="KV1" s="104"/>
      <c r="KW1" s="104"/>
      <c r="KX1" s="104"/>
      <c r="KY1" s="104"/>
      <c r="KZ1" s="104"/>
      <c r="LA1" s="104"/>
      <c r="LB1" s="104"/>
      <c r="LC1" s="104"/>
      <c r="LD1" s="104"/>
      <c r="LE1" s="104"/>
      <c r="LF1" s="104"/>
      <c r="LG1" s="104"/>
      <c r="LH1" s="104"/>
      <c r="LI1" s="104"/>
      <c r="LJ1" s="104"/>
      <c r="LK1" s="104"/>
      <c r="LL1" s="104"/>
      <c r="LM1" s="104"/>
      <c r="LN1" s="104"/>
      <c r="LO1" s="104"/>
      <c r="LP1" s="104"/>
      <c r="LQ1" s="104"/>
      <c r="LR1" s="104"/>
      <c r="LS1" s="104"/>
      <c r="LT1" s="104"/>
      <c r="LU1" s="104"/>
      <c r="LV1" s="104"/>
      <c r="LW1" s="104"/>
      <c r="LX1" s="104"/>
      <c r="LY1" s="104"/>
      <c r="LZ1" s="104"/>
      <c r="MA1" s="104"/>
      <c r="MB1" s="104"/>
      <c r="MC1" s="104"/>
      <c r="MD1" s="104"/>
      <c r="ME1" s="104"/>
      <c r="MF1" s="104"/>
      <c r="MG1" s="104"/>
      <c r="MH1" s="104"/>
      <c r="MI1" s="104"/>
      <c r="MJ1" s="104"/>
      <c r="MK1" s="104"/>
      <c r="ML1" s="104"/>
      <c r="MM1" s="104"/>
      <c r="MN1" s="104"/>
      <c r="MO1" s="104"/>
      <c r="MP1" s="104"/>
      <c r="MQ1" s="104"/>
      <c r="MR1" s="104"/>
      <c r="MS1" s="104"/>
      <c r="MT1" s="104"/>
      <c r="MU1" s="104"/>
      <c r="MV1" s="104"/>
      <c r="MW1" s="104"/>
      <c r="MX1" s="104"/>
      <c r="MY1" s="104"/>
      <c r="MZ1" s="104"/>
      <c r="NA1" s="104"/>
      <c r="NB1" s="104"/>
      <c r="NC1" s="104"/>
      <c r="ND1" s="104"/>
      <c r="NE1" s="104"/>
      <c r="NF1" s="104"/>
      <c r="NG1" s="104"/>
      <c r="NH1" s="104"/>
      <c r="NI1" s="104"/>
      <c r="NJ1" s="104"/>
      <c r="NK1" s="104"/>
      <c r="NL1" s="104"/>
      <c r="NM1" s="104"/>
      <c r="NN1" s="104"/>
      <c r="NO1" s="104"/>
      <c r="NP1" s="104"/>
      <c r="NQ1" s="104"/>
      <c r="NR1" s="104"/>
      <c r="NS1" s="104"/>
      <c r="NT1" s="104"/>
      <c r="NU1" s="104"/>
      <c r="NV1" s="104"/>
      <c r="NW1" s="104"/>
      <c r="NX1" s="104"/>
      <c r="NY1" s="104"/>
      <c r="NZ1" s="104"/>
      <c r="OA1" s="104"/>
      <c r="OB1" s="104"/>
      <c r="OC1" s="104"/>
      <c r="OD1" s="104"/>
      <c r="OE1" s="104"/>
      <c r="OF1" s="104"/>
      <c r="OG1" s="104"/>
      <c r="OH1" s="104"/>
      <c r="OI1" s="104"/>
      <c r="OJ1" s="104"/>
      <c r="OK1" s="104"/>
      <c r="OL1" s="104"/>
      <c r="OM1" s="104"/>
      <c r="ON1" s="104"/>
      <c r="OO1" s="104"/>
      <c r="OP1" s="104"/>
      <c r="OQ1" s="104"/>
      <c r="OR1" s="104"/>
      <c r="OS1" s="104"/>
      <c r="OT1" s="104"/>
      <c r="OU1" s="104"/>
      <c r="OV1" s="104"/>
      <c r="OW1" s="104"/>
      <c r="OX1" s="104"/>
      <c r="OY1" s="104"/>
      <c r="OZ1" s="104"/>
      <c r="PA1" s="104"/>
      <c r="PB1" s="104"/>
      <c r="PC1" s="104"/>
      <c r="PD1" s="104"/>
      <c r="PE1" s="104"/>
      <c r="PF1" s="104"/>
      <c r="PG1" s="104"/>
      <c r="PH1" s="104"/>
      <c r="PI1" s="104"/>
      <c r="PJ1" s="104"/>
      <c r="PK1" s="104"/>
      <c r="PL1" s="104"/>
      <c r="PM1" s="104"/>
      <c r="PN1" s="104"/>
      <c r="PO1" s="104"/>
      <c r="PP1" s="104"/>
      <c r="PQ1" s="104"/>
      <c r="PR1" s="104"/>
      <c r="PS1" s="104"/>
      <c r="PT1" s="104"/>
      <c r="PU1" s="104"/>
      <c r="PV1" s="104"/>
      <c r="PW1" s="104"/>
      <c r="PX1" s="104"/>
      <c r="PY1" s="104"/>
      <c r="PZ1" s="104"/>
      <c r="QA1" s="104"/>
      <c r="QB1" s="104"/>
      <c r="QC1" s="104"/>
      <c r="QD1" s="104"/>
      <c r="QE1" s="104"/>
      <c r="QF1" s="104"/>
      <c r="QG1" s="104"/>
      <c r="QH1" s="104"/>
      <c r="QI1" s="104"/>
      <c r="QJ1" s="104"/>
      <c r="QK1" s="104"/>
      <c r="QL1" s="104"/>
      <c r="QM1" s="104"/>
      <c r="QN1" s="104"/>
      <c r="QO1" s="104"/>
      <c r="QP1" s="104"/>
      <c r="QQ1" s="104"/>
      <c r="QR1" s="104"/>
      <c r="QS1" s="104"/>
      <c r="QT1" s="104"/>
      <c r="QU1" s="104"/>
      <c r="QV1" s="104"/>
      <c r="QW1" s="104"/>
      <c r="QX1" s="104"/>
      <c r="QY1" s="104"/>
      <c r="QZ1" s="104"/>
      <c r="RA1" s="104"/>
      <c r="RB1" s="104"/>
      <c r="RC1" s="104"/>
      <c r="RD1" s="104"/>
      <c r="RE1" s="104"/>
      <c r="RF1" s="104"/>
      <c r="RG1" s="104"/>
      <c r="RH1" s="104"/>
      <c r="RI1" s="104"/>
      <c r="RJ1" s="104"/>
      <c r="RK1" s="104"/>
      <c r="RL1" s="104"/>
      <c r="RM1" s="104"/>
      <c r="RN1" s="104"/>
      <c r="RO1" s="104"/>
      <c r="RP1" s="104"/>
      <c r="RQ1" s="104"/>
      <c r="RR1" s="104"/>
      <c r="RS1" s="104"/>
      <c r="RT1" s="104"/>
      <c r="RU1" s="104"/>
      <c r="RV1" s="104"/>
      <c r="RW1" s="104"/>
      <c r="RX1" s="104"/>
      <c r="RY1" s="104"/>
      <c r="RZ1" s="104"/>
      <c r="SA1" s="104"/>
      <c r="SB1" s="104"/>
      <c r="SC1" s="104"/>
      <c r="SD1" s="104"/>
      <c r="SE1" s="104"/>
      <c r="SF1" s="104"/>
      <c r="SG1" s="104"/>
      <c r="SH1" s="104"/>
      <c r="SI1" s="104"/>
      <c r="SJ1" s="104"/>
      <c r="SK1" s="104"/>
      <c r="SL1" s="104"/>
      <c r="SM1" s="104"/>
      <c r="SN1" s="104"/>
      <c r="SO1" s="104"/>
      <c r="SP1" s="104"/>
      <c r="SQ1" s="104"/>
      <c r="SR1" s="104"/>
      <c r="SS1" s="104"/>
      <c r="ST1" s="104"/>
      <c r="SU1" s="104"/>
      <c r="SV1" s="104"/>
      <c r="SW1" s="104"/>
      <c r="SX1" s="104"/>
      <c r="SY1" s="104"/>
      <c r="SZ1" s="104"/>
      <c r="TA1" s="104"/>
      <c r="TB1" s="104"/>
      <c r="TC1" s="104"/>
      <c r="TD1" s="104"/>
      <c r="TE1" s="104"/>
      <c r="TF1" s="104"/>
      <c r="TG1" s="104"/>
      <c r="TH1" s="104"/>
      <c r="TI1" s="104"/>
      <c r="TJ1" s="104"/>
      <c r="TK1" s="104"/>
      <c r="TL1" s="104"/>
      <c r="TM1" s="104"/>
      <c r="TN1" s="104"/>
      <c r="TO1" s="104"/>
      <c r="TP1" s="104"/>
      <c r="TQ1" s="104"/>
      <c r="TR1" s="104"/>
      <c r="TS1" s="104"/>
      <c r="TT1" s="104"/>
      <c r="TU1" s="104"/>
      <c r="TV1" s="104"/>
      <c r="TW1" s="104"/>
      <c r="TX1" s="104"/>
      <c r="TY1" s="104"/>
      <c r="TZ1" s="104"/>
      <c r="UA1" s="104"/>
      <c r="UB1" s="104"/>
      <c r="UC1" s="104"/>
      <c r="UD1" s="104"/>
      <c r="UE1" s="104"/>
      <c r="UF1" s="104"/>
      <c r="UG1" s="104"/>
      <c r="UH1" s="104"/>
      <c r="UI1" s="104"/>
      <c r="UJ1" s="104"/>
      <c r="UK1" s="104"/>
      <c r="UL1" s="104"/>
      <c r="UM1" s="104"/>
      <c r="UN1" s="104"/>
      <c r="UO1" s="104"/>
      <c r="UP1" s="104"/>
      <c r="UQ1" s="104"/>
      <c r="UR1" s="104"/>
      <c r="US1" s="104"/>
      <c r="UT1" s="104"/>
      <c r="UU1" s="104"/>
      <c r="UV1" s="104"/>
      <c r="UW1" s="104"/>
      <c r="UX1" s="104"/>
      <c r="UY1" s="104"/>
      <c r="UZ1" s="104"/>
      <c r="VA1" s="104"/>
      <c r="VB1" s="104"/>
      <c r="VC1" s="104"/>
      <c r="VD1" s="104"/>
      <c r="VE1" s="104"/>
      <c r="VF1" s="104"/>
      <c r="VG1" s="104"/>
      <c r="VH1" s="104"/>
      <c r="VI1" s="104"/>
      <c r="VJ1" s="104"/>
      <c r="VK1" s="104"/>
      <c r="VL1" s="104"/>
      <c r="VM1" s="104"/>
      <c r="VN1" s="104"/>
      <c r="VO1" s="104"/>
      <c r="VP1" s="104"/>
      <c r="VQ1" s="104"/>
      <c r="VR1" s="104"/>
      <c r="VS1" s="104"/>
      <c r="VT1" s="104"/>
      <c r="VU1" s="104"/>
      <c r="VV1" s="104"/>
      <c r="VW1" s="104"/>
      <c r="VX1" s="104"/>
      <c r="VY1" s="104"/>
      <c r="VZ1" s="104"/>
      <c r="WA1" s="104"/>
      <c r="WB1" s="104"/>
      <c r="WC1" s="104"/>
      <c r="WD1" s="104"/>
      <c r="WE1" s="104"/>
      <c r="WF1" s="104"/>
      <c r="WG1" s="104"/>
      <c r="WH1" s="104"/>
      <c r="WI1" s="104"/>
      <c r="WJ1" s="104"/>
      <c r="WK1" s="104"/>
      <c r="WL1" s="104"/>
      <c r="WM1" s="104"/>
      <c r="WN1" s="104"/>
      <c r="WO1" s="104"/>
      <c r="WP1" s="104"/>
      <c r="WQ1" s="104"/>
      <c r="WR1" s="104"/>
      <c r="WS1" s="104"/>
      <c r="WT1" s="104"/>
      <c r="WU1" s="104"/>
      <c r="WV1" s="104"/>
      <c r="WW1" s="104"/>
      <c r="WX1" s="104"/>
      <c r="WY1" s="104"/>
      <c r="WZ1" s="104"/>
      <c r="XA1" s="104"/>
      <c r="XB1" s="104"/>
      <c r="XC1" s="104"/>
      <c r="XD1" s="104"/>
      <c r="XE1" s="104"/>
      <c r="XF1" s="104"/>
      <c r="XG1" s="104"/>
      <c r="XH1" s="104"/>
      <c r="XI1" s="104"/>
      <c r="XJ1" s="104"/>
      <c r="XK1" s="104"/>
      <c r="XL1" s="104"/>
      <c r="XM1" s="104"/>
      <c r="XN1" s="104"/>
      <c r="XO1" s="104"/>
      <c r="XP1" s="104"/>
      <c r="XQ1" s="104"/>
      <c r="XR1" s="104"/>
      <c r="XS1" s="104"/>
      <c r="XT1" s="104"/>
      <c r="XU1" s="104"/>
      <c r="XV1" s="104"/>
      <c r="XW1" s="104"/>
      <c r="XX1" s="104"/>
      <c r="XY1" s="104"/>
      <c r="XZ1" s="104"/>
      <c r="YA1" s="104"/>
      <c r="YB1" s="104"/>
      <c r="YC1" s="104"/>
      <c r="YD1" s="104"/>
      <c r="YE1" s="104"/>
      <c r="YF1" s="104"/>
      <c r="YG1" s="104"/>
      <c r="YH1" s="104"/>
      <c r="YI1" s="104"/>
      <c r="YJ1" s="104"/>
      <c r="YK1" s="104"/>
      <c r="YL1" s="104"/>
      <c r="YM1" s="104"/>
      <c r="YN1" s="104"/>
      <c r="YO1" s="104"/>
      <c r="YP1" s="104"/>
      <c r="YQ1" s="104"/>
      <c r="YR1" s="104"/>
      <c r="YS1" s="104"/>
      <c r="YT1" s="104"/>
      <c r="YU1" s="104"/>
      <c r="YV1" s="104"/>
      <c r="YW1" s="104"/>
      <c r="YX1" s="104"/>
      <c r="YY1" s="104"/>
      <c r="YZ1" s="104"/>
      <c r="ZA1" s="104"/>
      <c r="ZB1" s="104"/>
      <c r="ZC1" s="104"/>
      <c r="ZD1" s="104"/>
      <c r="ZE1" s="104"/>
      <c r="ZF1" s="104"/>
      <c r="ZG1" s="104"/>
      <c r="ZH1" s="104"/>
      <c r="ZI1" s="104"/>
      <c r="ZJ1" s="104"/>
      <c r="ZK1" s="104"/>
      <c r="ZL1" s="104"/>
      <c r="ZM1" s="104"/>
      <c r="ZN1" s="104"/>
      <c r="ZO1" s="104"/>
      <c r="ZP1" s="104"/>
      <c r="ZQ1" s="104"/>
      <c r="ZR1" s="104"/>
      <c r="ZS1" s="104"/>
      <c r="ZT1" s="104"/>
      <c r="ZU1" s="104"/>
      <c r="ZV1" s="104"/>
      <c r="ZW1" s="104"/>
      <c r="ZX1" s="104"/>
      <c r="ZY1" s="104"/>
      <c r="ZZ1" s="104"/>
      <c r="AAA1" s="104"/>
      <c r="AAB1" s="104"/>
      <c r="AAC1" s="104"/>
      <c r="AAD1" s="104"/>
      <c r="AAE1" s="104"/>
      <c r="AAF1" s="104"/>
      <c r="AAG1" s="104"/>
      <c r="AAH1" s="104"/>
      <c r="AAI1" s="104"/>
      <c r="AAJ1" s="104"/>
      <c r="AAK1" s="104"/>
      <c r="AAL1" s="104"/>
      <c r="AAM1" s="104"/>
      <c r="AAN1" s="104"/>
      <c r="AAO1" s="104"/>
      <c r="AAP1" s="104"/>
      <c r="AAQ1" s="104"/>
      <c r="AAR1" s="104"/>
      <c r="AAS1" s="104"/>
      <c r="AAT1" s="104"/>
      <c r="AAU1" s="104"/>
      <c r="AAV1" s="104"/>
      <c r="AAW1" s="104"/>
      <c r="AAX1" s="104"/>
      <c r="AAY1" s="104"/>
      <c r="AAZ1" s="104"/>
      <c r="ABA1" s="104"/>
      <c r="ABB1" s="104"/>
      <c r="ABC1" s="104"/>
      <c r="ABD1" s="104"/>
      <c r="ABE1" s="104"/>
      <c r="ABF1" s="104"/>
      <c r="ABG1" s="104"/>
      <c r="ABH1" s="104"/>
      <c r="ABI1" s="104"/>
      <c r="ABJ1" s="104"/>
      <c r="ABK1" s="104"/>
      <c r="ABL1" s="104"/>
      <c r="ABM1" s="104"/>
      <c r="ABN1" s="104"/>
      <c r="ABO1" s="104"/>
      <c r="ABP1" s="104"/>
      <c r="ABQ1" s="104"/>
      <c r="ABR1" s="104"/>
      <c r="ABS1" s="104"/>
      <c r="ABT1" s="104"/>
      <c r="ABU1" s="104"/>
      <c r="ABV1" s="104"/>
      <c r="ABW1" s="104"/>
      <c r="ABX1" s="104"/>
      <c r="ABY1" s="104"/>
      <c r="ABZ1" s="104"/>
      <c r="ACA1" s="104"/>
      <c r="ACB1" s="104"/>
      <c r="ACC1" s="104"/>
      <c r="ACD1" s="104"/>
      <c r="ACE1" s="104"/>
      <c r="ACF1" s="104"/>
      <c r="ACG1" s="104"/>
      <c r="ACH1" s="104"/>
      <c r="ACI1" s="104"/>
      <c r="ACJ1" s="104"/>
      <c r="ACK1" s="104"/>
      <c r="ACL1" s="104"/>
      <c r="ACM1" s="104"/>
      <c r="ACN1" s="104"/>
      <c r="ACO1" s="104"/>
      <c r="ACP1" s="104"/>
      <c r="ACQ1" s="104"/>
      <c r="ACR1" s="104"/>
      <c r="ACS1" s="104"/>
      <c r="ACT1" s="104"/>
      <c r="ACU1" s="104"/>
      <c r="ACV1" s="104"/>
      <c r="ACW1" s="104"/>
      <c r="ACX1" s="104"/>
      <c r="ACY1" s="104"/>
      <c r="ACZ1" s="104"/>
      <c r="ADA1" s="104"/>
      <c r="ADB1" s="104"/>
      <c r="ADC1" s="104"/>
      <c r="ADD1" s="104"/>
      <c r="ADE1" s="104"/>
      <c r="ADF1" s="104"/>
      <c r="ADG1" s="104"/>
      <c r="ADH1" s="104"/>
      <c r="ADI1" s="104"/>
      <c r="ADJ1" s="104"/>
      <c r="ADK1" s="104"/>
      <c r="ADL1" s="104"/>
      <c r="ADM1" s="104"/>
      <c r="ADN1" s="104"/>
      <c r="ADO1" s="104"/>
      <c r="ADP1" s="104"/>
      <c r="ADQ1" s="104"/>
      <c r="ADR1" s="104"/>
      <c r="ADS1" s="104"/>
      <c r="ADT1" s="104"/>
      <c r="ADU1" s="104"/>
      <c r="ADV1" s="104"/>
      <c r="ADW1" s="104"/>
      <c r="ADX1" s="104"/>
      <c r="ADY1" s="104"/>
      <c r="ADZ1" s="104"/>
      <c r="AEA1" s="104"/>
      <c r="AEB1" s="104"/>
      <c r="AEC1" s="104"/>
      <c r="AED1" s="104"/>
      <c r="AEE1" s="104"/>
      <c r="AEF1" s="104"/>
      <c r="AEG1" s="104"/>
      <c r="AEH1" s="104"/>
      <c r="AEI1" s="104"/>
      <c r="AEJ1" s="104"/>
      <c r="AEK1" s="104"/>
      <c r="AEL1" s="104"/>
      <c r="AEM1" s="104"/>
      <c r="AEN1" s="104"/>
      <c r="AEO1" s="104"/>
      <c r="AEP1" s="104"/>
      <c r="AEQ1" s="104"/>
      <c r="AER1" s="104"/>
      <c r="AES1" s="104"/>
      <c r="AET1" s="104"/>
      <c r="AEU1" s="104"/>
      <c r="AEV1" s="104"/>
      <c r="AEW1" s="104"/>
      <c r="AEX1" s="104"/>
      <c r="AEY1" s="104"/>
      <c r="AEZ1" s="104"/>
      <c r="AFA1" s="104"/>
      <c r="AFB1" s="104"/>
      <c r="AFC1" s="104"/>
      <c r="AFD1" s="104"/>
      <c r="AFE1" s="104"/>
      <c r="AFF1" s="104"/>
      <c r="AFG1" s="104"/>
      <c r="AFH1" s="104"/>
      <c r="AFI1" s="104"/>
      <c r="AFJ1" s="104"/>
      <c r="AFK1" s="104"/>
      <c r="AFL1" s="104"/>
      <c r="AFM1" s="104"/>
      <c r="AFN1" s="104"/>
      <c r="AFO1" s="104"/>
      <c r="AFP1" s="104"/>
      <c r="AFQ1" s="104"/>
      <c r="AFR1" s="104"/>
      <c r="AFS1" s="104"/>
      <c r="AFT1" s="104"/>
      <c r="AFU1" s="104"/>
      <c r="AFV1" s="104"/>
      <c r="AFW1" s="104"/>
      <c r="AFX1" s="104"/>
      <c r="AFY1" s="104"/>
      <c r="AFZ1" s="104"/>
      <c r="AGA1" s="104"/>
      <c r="AGB1" s="104"/>
      <c r="AGC1" s="104"/>
      <c r="AGD1" s="104"/>
      <c r="AGE1" s="104"/>
      <c r="AGF1" s="104"/>
      <c r="AGG1" s="104"/>
      <c r="AGH1" s="104"/>
      <c r="AGI1" s="104"/>
      <c r="AGJ1" s="104"/>
      <c r="AGK1" s="104"/>
      <c r="AGL1" s="104"/>
      <c r="AGM1" s="104"/>
      <c r="AGN1" s="104"/>
      <c r="AGO1" s="104"/>
      <c r="AGP1" s="104"/>
      <c r="AGQ1" s="104"/>
      <c r="AGR1" s="104"/>
      <c r="AGS1" s="104"/>
      <c r="AGT1" s="104"/>
      <c r="AGU1" s="104"/>
      <c r="AGV1" s="104"/>
      <c r="AGW1" s="104"/>
      <c r="AGX1" s="104"/>
      <c r="AGY1" s="104"/>
      <c r="AGZ1" s="104"/>
      <c r="AHA1" s="104"/>
      <c r="AHB1" s="104"/>
      <c r="AHC1" s="104"/>
      <c r="AHD1" s="104"/>
      <c r="AHE1" s="104"/>
      <c r="AHF1" s="104"/>
      <c r="AHG1" s="104"/>
      <c r="AHH1" s="104"/>
      <c r="AHI1" s="104"/>
      <c r="AHJ1" s="104"/>
      <c r="AHK1" s="104"/>
      <c r="AHL1" s="104"/>
      <c r="AHM1" s="104"/>
      <c r="AHN1" s="104"/>
      <c r="AHO1" s="104"/>
      <c r="AHP1" s="104"/>
      <c r="AHQ1" s="104"/>
      <c r="AHR1" s="104"/>
      <c r="AHS1" s="104"/>
      <c r="AHT1" s="104"/>
      <c r="AHU1" s="104"/>
      <c r="AHV1" s="104"/>
      <c r="AHW1" s="104"/>
      <c r="AHX1" s="104"/>
      <c r="AHY1" s="104"/>
      <c r="AHZ1" s="104"/>
      <c r="AIA1" s="104"/>
      <c r="AIB1" s="104"/>
      <c r="AIC1" s="104"/>
      <c r="AID1" s="104"/>
      <c r="AIE1" s="104"/>
      <c r="AIF1" s="104"/>
      <c r="AIG1" s="104"/>
      <c r="AIH1" s="104"/>
      <c r="AII1" s="104"/>
      <c r="AIJ1" s="104"/>
      <c r="AIK1" s="104"/>
      <c r="AIL1" s="104"/>
      <c r="AIM1" s="104"/>
      <c r="AIN1" s="104"/>
      <c r="AIO1" s="104"/>
      <c r="AIP1" s="104"/>
      <c r="AIQ1" s="104"/>
      <c r="AIR1" s="104"/>
      <c r="AIS1" s="104"/>
      <c r="AIT1" s="104"/>
      <c r="AIU1" s="104"/>
      <c r="AIV1" s="104"/>
      <c r="AIW1" s="104"/>
      <c r="AIX1" s="104"/>
      <c r="AIY1" s="104"/>
      <c r="AIZ1" s="104"/>
      <c r="AJA1" s="104"/>
      <c r="AJB1" s="104"/>
      <c r="AJC1" s="104"/>
      <c r="AJD1" s="104"/>
      <c r="AJE1" s="104"/>
      <c r="AJF1" s="104"/>
      <c r="AJG1" s="104"/>
      <c r="AJH1" s="104"/>
      <c r="AJI1" s="104"/>
      <c r="AJJ1" s="104"/>
      <c r="AJK1" s="104"/>
      <c r="AJL1" s="104"/>
      <c r="AJM1" s="104"/>
      <c r="AJN1" s="104"/>
      <c r="AJO1" s="104"/>
      <c r="AJP1" s="104"/>
      <c r="AJQ1" s="104"/>
      <c r="AJR1" s="104"/>
      <c r="AJS1" s="104"/>
      <c r="AJT1" s="104"/>
      <c r="AJU1" s="104"/>
      <c r="AJV1" s="104"/>
      <c r="AJW1" s="104"/>
      <c r="AJX1" s="104"/>
      <c r="AJY1" s="104"/>
      <c r="AJZ1" s="104"/>
      <c r="AKA1" s="104"/>
      <c r="AKB1" s="104"/>
      <c r="AKC1" s="104"/>
      <c r="AKD1" s="104"/>
      <c r="AKE1" s="104"/>
      <c r="AKF1" s="104"/>
      <c r="AKG1" s="104"/>
      <c r="AKH1" s="104"/>
      <c r="AKI1" s="104"/>
      <c r="AKJ1" s="104"/>
      <c r="AKK1" s="104"/>
      <c r="AKL1" s="104"/>
      <c r="AKM1" s="104"/>
      <c r="AKN1" s="104"/>
      <c r="AKO1" s="104"/>
      <c r="AKP1" s="104"/>
      <c r="AKQ1" s="104"/>
      <c r="AKR1" s="104"/>
      <c r="AKS1" s="104"/>
      <c r="AKT1" s="104"/>
      <c r="AKU1" s="104"/>
      <c r="AKV1" s="104"/>
      <c r="AKW1" s="104"/>
      <c r="AKX1" s="104"/>
      <c r="AKY1" s="104"/>
      <c r="AKZ1" s="104"/>
      <c r="ALA1" s="104"/>
      <c r="ALB1" s="104"/>
      <c r="ALC1" s="104"/>
      <c r="ALD1" s="104"/>
      <c r="ALE1" s="104"/>
      <c r="ALF1" s="104"/>
      <c r="ALG1" s="104"/>
      <c r="ALH1" s="104"/>
      <c r="ALI1" s="104"/>
      <c r="ALJ1" s="104"/>
      <c r="ALK1" s="104"/>
      <c r="ALL1" s="104"/>
      <c r="ALM1" s="104"/>
      <c r="ALN1" s="104"/>
      <c r="ALO1" s="104"/>
      <c r="ALP1" s="104"/>
      <c r="ALQ1" s="104"/>
      <c r="ALR1" s="104"/>
      <c r="ALS1" s="104"/>
      <c r="ALT1" s="104"/>
      <c r="ALU1" s="104"/>
      <c r="ALV1" s="104"/>
      <c r="ALW1" s="104"/>
      <c r="ALX1" s="104"/>
      <c r="ALY1" s="104"/>
      <c r="ALZ1" s="104"/>
      <c r="AMA1" s="104"/>
      <c r="AMB1" s="104"/>
      <c r="AMC1" s="104"/>
      <c r="AMD1" s="104"/>
      <c r="AME1" s="105"/>
      <c r="AMF1" s="105"/>
      <c r="AMG1" s="105"/>
      <c r="AMH1" s="105"/>
    </row>
    <row r="2" spans="1:1022" ht="15">
      <c r="A2" s="109"/>
      <c r="B2" s="212" t="s">
        <v>292</v>
      </c>
      <c r="C2" s="212"/>
      <c r="D2" s="106"/>
      <c r="E2" s="107"/>
      <c r="F2" s="107"/>
      <c r="G2" s="107"/>
      <c r="H2" s="107"/>
      <c r="I2" s="107"/>
      <c r="J2" s="107"/>
      <c r="K2" s="107"/>
      <c r="L2" s="107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  <c r="IX2" s="104"/>
      <c r="IY2" s="104"/>
      <c r="IZ2" s="104"/>
      <c r="JA2" s="104"/>
      <c r="JB2" s="104"/>
      <c r="JC2" s="104"/>
      <c r="JD2" s="104"/>
      <c r="JE2" s="104"/>
      <c r="JF2" s="104"/>
      <c r="JG2" s="104"/>
      <c r="JH2" s="104"/>
      <c r="JI2" s="104"/>
      <c r="JJ2" s="104"/>
      <c r="JK2" s="104"/>
      <c r="JL2" s="104"/>
      <c r="JM2" s="104"/>
      <c r="JN2" s="104"/>
      <c r="JO2" s="104"/>
      <c r="JP2" s="104"/>
      <c r="JQ2" s="104"/>
      <c r="JR2" s="104"/>
      <c r="JS2" s="104"/>
      <c r="JT2" s="104"/>
      <c r="JU2" s="104"/>
      <c r="JV2" s="104"/>
      <c r="JW2" s="104"/>
      <c r="JX2" s="104"/>
      <c r="JY2" s="104"/>
      <c r="JZ2" s="104"/>
      <c r="KA2" s="104"/>
      <c r="KB2" s="104"/>
      <c r="KC2" s="104"/>
      <c r="KD2" s="104"/>
      <c r="KE2" s="104"/>
      <c r="KF2" s="104"/>
      <c r="KG2" s="104"/>
      <c r="KH2" s="104"/>
      <c r="KI2" s="104"/>
      <c r="KJ2" s="104"/>
      <c r="KK2" s="104"/>
      <c r="KL2" s="104"/>
      <c r="KM2" s="104"/>
      <c r="KN2" s="104"/>
      <c r="KO2" s="104"/>
      <c r="KP2" s="104"/>
      <c r="KQ2" s="104"/>
      <c r="KR2" s="104"/>
      <c r="KS2" s="104"/>
      <c r="KT2" s="104"/>
      <c r="KU2" s="104"/>
      <c r="KV2" s="104"/>
      <c r="KW2" s="104"/>
      <c r="KX2" s="104"/>
      <c r="KY2" s="104"/>
      <c r="KZ2" s="104"/>
      <c r="LA2" s="104"/>
      <c r="LB2" s="104"/>
      <c r="LC2" s="104"/>
      <c r="LD2" s="104"/>
      <c r="LE2" s="104"/>
      <c r="LF2" s="104"/>
      <c r="LG2" s="104"/>
      <c r="LH2" s="104"/>
      <c r="LI2" s="104"/>
      <c r="LJ2" s="104"/>
      <c r="LK2" s="104"/>
      <c r="LL2" s="104"/>
      <c r="LM2" s="104"/>
      <c r="LN2" s="104"/>
      <c r="LO2" s="104"/>
      <c r="LP2" s="104"/>
      <c r="LQ2" s="104"/>
      <c r="LR2" s="104"/>
      <c r="LS2" s="104"/>
      <c r="LT2" s="104"/>
      <c r="LU2" s="104"/>
      <c r="LV2" s="104"/>
      <c r="LW2" s="104"/>
      <c r="LX2" s="104"/>
      <c r="LY2" s="104"/>
      <c r="LZ2" s="104"/>
      <c r="MA2" s="104"/>
      <c r="MB2" s="104"/>
      <c r="MC2" s="104"/>
      <c r="MD2" s="104"/>
      <c r="ME2" s="104"/>
      <c r="MF2" s="104"/>
      <c r="MG2" s="104"/>
      <c r="MH2" s="104"/>
      <c r="MI2" s="104"/>
      <c r="MJ2" s="104"/>
      <c r="MK2" s="104"/>
      <c r="ML2" s="104"/>
      <c r="MM2" s="104"/>
      <c r="MN2" s="104"/>
      <c r="MO2" s="104"/>
      <c r="MP2" s="104"/>
      <c r="MQ2" s="104"/>
      <c r="MR2" s="104"/>
      <c r="MS2" s="104"/>
      <c r="MT2" s="104"/>
      <c r="MU2" s="104"/>
      <c r="MV2" s="104"/>
      <c r="MW2" s="104"/>
      <c r="MX2" s="104"/>
      <c r="MY2" s="104"/>
      <c r="MZ2" s="104"/>
      <c r="NA2" s="104"/>
      <c r="NB2" s="104"/>
      <c r="NC2" s="104"/>
      <c r="ND2" s="104"/>
      <c r="NE2" s="104"/>
      <c r="NF2" s="104"/>
      <c r="NG2" s="104"/>
      <c r="NH2" s="104"/>
      <c r="NI2" s="104"/>
      <c r="NJ2" s="104"/>
      <c r="NK2" s="104"/>
      <c r="NL2" s="104"/>
      <c r="NM2" s="104"/>
      <c r="NN2" s="104"/>
      <c r="NO2" s="104"/>
      <c r="NP2" s="104"/>
      <c r="NQ2" s="104"/>
      <c r="NR2" s="104"/>
      <c r="NS2" s="104"/>
      <c r="NT2" s="104"/>
      <c r="NU2" s="104"/>
      <c r="NV2" s="104"/>
      <c r="NW2" s="104"/>
      <c r="NX2" s="104"/>
      <c r="NY2" s="104"/>
      <c r="NZ2" s="104"/>
      <c r="OA2" s="104"/>
      <c r="OB2" s="104"/>
      <c r="OC2" s="104"/>
      <c r="OD2" s="104"/>
      <c r="OE2" s="104"/>
      <c r="OF2" s="104"/>
      <c r="OG2" s="104"/>
      <c r="OH2" s="104"/>
      <c r="OI2" s="104"/>
      <c r="OJ2" s="104"/>
      <c r="OK2" s="104"/>
      <c r="OL2" s="104"/>
      <c r="OM2" s="104"/>
      <c r="ON2" s="104"/>
      <c r="OO2" s="104"/>
      <c r="OP2" s="104"/>
      <c r="OQ2" s="104"/>
      <c r="OR2" s="104"/>
      <c r="OS2" s="104"/>
      <c r="OT2" s="104"/>
      <c r="OU2" s="104"/>
      <c r="OV2" s="104"/>
      <c r="OW2" s="104"/>
      <c r="OX2" s="104"/>
      <c r="OY2" s="104"/>
      <c r="OZ2" s="104"/>
      <c r="PA2" s="104"/>
      <c r="PB2" s="104"/>
      <c r="PC2" s="104"/>
      <c r="PD2" s="104"/>
      <c r="PE2" s="104"/>
      <c r="PF2" s="104"/>
      <c r="PG2" s="104"/>
      <c r="PH2" s="104"/>
      <c r="PI2" s="104"/>
      <c r="PJ2" s="104"/>
      <c r="PK2" s="104"/>
      <c r="PL2" s="104"/>
      <c r="PM2" s="104"/>
      <c r="PN2" s="104"/>
      <c r="PO2" s="104"/>
      <c r="PP2" s="104"/>
      <c r="PQ2" s="104"/>
      <c r="PR2" s="104"/>
      <c r="PS2" s="104"/>
      <c r="PT2" s="104"/>
      <c r="PU2" s="104"/>
      <c r="PV2" s="104"/>
      <c r="PW2" s="104"/>
      <c r="PX2" s="104"/>
      <c r="PY2" s="104"/>
      <c r="PZ2" s="104"/>
      <c r="QA2" s="104"/>
      <c r="QB2" s="104"/>
      <c r="QC2" s="104"/>
      <c r="QD2" s="104"/>
      <c r="QE2" s="104"/>
      <c r="QF2" s="104"/>
      <c r="QG2" s="104"/>
      <c r="QH2" s="104"/>
      <c r="QI2" s="104"/>
      <c r="QJ2" s="104"/>
      <c r="QK2" s="104"/>
      <c r="QL2" s="104"/>
      <c r="QM2" s="104"/>
      <c r="QN2" s="104"/>
      <c r="QO2" s="104"/>
      <c r="QP2" s="104"/>
      <c r="QQ2" s="104"/>
      <c r="QR2" s="104"/>
      <c r="QS2" s="104"/>
      <c r="QT2" s="104"/>
      <c r="QU2" s="104"/>
      <c r="QV2" s="104"/>
      <c r="QW2" s="104"/>
      <c r="QX2" s="104"/>
      <c r="QY2" s="104"/>
      <c r="QZ2" s="104"/>
      <c r="RA2" s="104"/>
      <c r="RB2" s="104"/>
      <c r="RC2" s="104"/>
      <c r="RD2" s="104"/>
      <c r="RE2" s="104"/>
      <c r="RF2" s="104"/>
      <c r="RG2" s="104"/>
      <c r="RH2" s="104"/>
      <c r="RI2" s="104"/>
      <c r="RJ2" s="104"/>
      <c r="RK2" s="104"/>
      <c r="RL2" s="104"/>
      <c r="RM2" s="104"/>
      <c r="RN2" s="104"/>
      <c r="RO2" s="104"/>
      <c r="RP2" s="104"/>
      <c r="RQ2" s="104"/>
      <c r="RR2" s="104"/>
      <c r="RS2" s="104"/>
      <c r="RT2" s="104"/>
      <c r="RU2" s="104"/>
      <c r="RV2" s="104"/>
      <c r="RW2" s="104"/>
      <c r="RX2" s="104"/>
      <c r="RY2" s="104"/>
      <c r="RZ2" s="104"/>
      <c r="SA2" s="104"/>
      <c r="SB2" s="104"/>
      <c r="SC2" s="104"/>
      <c r="SD2" s="104"/>
      <c r="SE2" s="104"/>
      <c r="SF2" s="104"/>
      <c r="SG2" s="104"/>
      <c r="SH2" s="104"/>
      <c r="SI2" s="104"/>
      <c r="SJ2" s="104"/>
      <c r="SK2" s="104"/>
      <c r="SL2" s="104"/>
      <c r="SM2" s="104"/>
      <c r="SN2" s="104"/>
      <c r="SO2" s="104"/>
      <c r="SP2" s="104"/>
      <c r="SQ2" s="104"/>
      <c r="SR2" s="104"/>
      <c r="SS2" s="104"/>
      <c r="ST2" s="104"/>
      <c r="SU2" s="104"/>
      <c r="SV2" s="104"/>
      <c r="SW2" s="104"/>
      <c r="SX2" s="104"/>
      <c r="SY2" s="104"/>
      <c r="SZ2" s="104"/>
      <c r="TA2" s="104"/>
      <c r="TB2" s="104"/>
      <c r="TC2" s="104"/>
      <c r="TD2" s="104"/>
      <c r="TE2" s="104"/>
      <c r="TF2" s="104"/>
      <c r="TG2" s="104"/>
      <c r="TH2" s="104"/>
      <c r="TI2" s="104"/>
      <c r="TJ2" s="104"/>
      <c r="TK2" s="104"/>
      <c r="TL2" s="104"/>
      <c r="TM2" s="104"/>
      <c r="TN2" s="104"/>
      <c r="TO2" s="104"/>
      <c r="TP2" s="104"/>
      <c r="TQ2" s="104"/>
      <c r="TR2" s="104"/>
      <c r="TS2" s="104"/>
      <c r="TT2" s="104"/>
      <c r="TU2" s="104"/>
      <c r="TV2" s="104"/>
      <c r="TW2" s="104"/>
      <c r="TX2" s="104"/>
      <c r="TY2" s="104"/>
      <c r="TZ2" s="104"/>
      <c r="UA2" s="104"/>
      <c r="UB2" s="104"/>
      <c r="UC2" s="104"/>
      <c r="UD2" s="104"/>
      <c r="UE2" s="104"/>
      <c r="UF2" s="104"/>
      <c r="UG2" s="104"/>
      <c r="UH2" s="104"/>
      <c r="UI2" s="104"/>
      <c r="UJ2" s="104"/>
      <c r="UK2" s="104"/>
      <c r="UL2" s="104"/>
      <c r="UM2" s="104"/>
      <c r="UN2" s="104"/>
      <c r="UO2" s="104"/>
      <c r="UP2" s="104"/>
      <c r="UQ2" s="104"/>
      <c r="UR2" s="104"/>
      <c r="US2" s="104"/>
      <c r="UT2" s="104"/>
      <c r="UU2" s="104"/>
      <c r="UV2" s="104"/>
      <c r="UW2" s="104"/>
      <c r="UX2" s="104"/>
      <c r="UY2" s="104"/>
      <c r="UZ2" s="104"/>
      <c r="VA2" s="104"/>
      <c r="VB2" s="104"/>
      <c r="VC2" s="104"/>
      <c r="VD2" s="104"/>
      <c r="VE2" s="104"/>
      <c r="VF2" s="104"/>
      <c r="VG2" s="104"/>
      <c r="VH2" s="104"/>
      <c r="VI2" s="104"/>
      <c r="VJ2" s="104"/>
      <c r="VK2" s="104"/>
      <c r="VL2" s="104"/>
      <c r="VM2" s="104"/>
      <c r="VN2" s="104"/>
      <c r="VO2" s="104"/>
      <c r="VP2" s="104"/>
      <c r="VQ2" s="104"/>
      <c r="VR2" s="104"/>
      <c r="VS2" s="104"/>
      <c r="VT2" s="104"/>
      <c r="VU2" s="104"/>
      <c r="VV2" s="104"/>
      <c r="VW2" s="104"/>
      <c r="VX2" s="104"/>
      <c r="VY2" s="104"/>
      <c r="VZ2" s="104"/>
      <c r="WA2" s="104"/>
      <c r="WB2" s="104"/>
      <c r="WC2" s="104"/>
      <c r="WD2" s="104"/>
      <c r="WE2" s="104"/>
      <c r="WF2" s="104"/>
      <c r="WG2" s="104"/>
      <c r="WH2" s="104"/>
      <c r="WI2" s="104"/>
      <c r="WJ2" s="104"/>
      <c r="WK2" s="104"/>
      <c r="WL2" s="104"/>
      <c r="WM2" s="104"/>
      <c r="WN2" s="104"/>
      <c r="WO2" s="104"/>
      <c r="WP2" s="104"/>
      <c r="WQ2" s="104"/>
      <c r="WR2" s="104"/>
      <c r="WS2" s="104"/>
      <c r="WT2" s="104"/>
      <c r="WU2" s="104"/>
      <c r="WV2" s="104"/>
      <c r="WW2" s="104"/>
      <c r="WX2" s="104"/>
      <c r="WY2" s="104"/>
      <c r="WZ2" s="104"/>
      <c r="XA2" s="104"/>
      <c r="XB2" s="104"/>
      <c r="XC2" s="104"/>
      <c r="XD2" s="104"/>
      <c r="XE2" s="104"/>
      <c r="XF2" s="104"/>
      <c r="XG2" s="104"/>
      <c r="XH2" s="104"/>
      <c r="XI2" s="104"/>
      <c r="XJ2" s="104"/>
      <c r="XK2" s="104"/>
      <c r="XL2" s="104"/>
      <c r="XM2" s="104"/>
      <c r="XN2" s="104"/>
      <c r="XO2" s="104"/>
      <c r="XP2" s="104"/>
      <c r="XQ2" s="104"/>
      <c r="XR2" s="104"/>
      <c r="XS2" s="104"/>
      <c r="XT2" s="104"/>
      <c r="XU2" s="104"/>
      <c r="XV2" s="104"/>
      <c r="XW2" s="104"/>
      <c r="XX2" s="104"/>
      <c r="XY2" s="104"/>
      <c r="XZ2" s="104"/>
      <c r="YA2" s="104"/>
      <c r="YB2" s="104"/>
      <c r="YC2" s="104"/>
      <c r="YD2" s="104"/>
      <c r="YE2" s="104"/>
      <c r="YF2" s="104"/>
      <c r="YG2" s="104"/>
      <c r="YH2" s="104"/>
      <c r="YI2" s="104"/>
      <c r="YJ2" s="104"/>
      <c r="YK2" s="104"/>
      <c r="YL2" s="104"/>
      <c r="YM2" s="104"/>
      <c r="YN2" s="104"/>
      <c r="YO2" s="104"/>
      <c r="YP2" s="104"/>
      <c r="YQ2" s="104"/>
      <c r="YR2" s="104"/>
      <c r="YS2" s="104"/>
      <c r="YT2" s="104"/>
      <c r="YU2" s="104"/>
      <c r="YV2" s="104"/>
      <c r="YW2" s="104"/>
      <c r="YX2" s="104"/>
      <c r="YY2" s="104"/>
      <c r="YZ2" s="104"/>
      <c r="ZA2" s="104"/>
      <c r="ZB2" s="104"/>
      <c r="ZC2" s="104"/>
      <c r="ZD2" s="104"/>
      <c r="ZE2" s="104"/>
      <c r="ZF2" s="104"/>
      <c r="ZG2" s="104"/>
      <c r="ZH2" s="104"/>
      <c r="ZI2" s="104"/>
      <c r="ZJ2" s="104"/>
      <c r="ZK2" s="104"/>
      <c r="ZL2" s="104"/>
      <c r="ZM2" s="104"/>
      <c r="ZN2" s="104"/>
      <c r="ZO2" s="104"/>
      <c r="ZP2" s="104"/>
      <c r="ZQ2" s="104"/>
      <c r="ZR2" s="104"/>
      <c r="ZS2" s="104"/>
      <c r="ZT2" s="104"/>
      <c r="ZU2" s="104"/>
      <c r="ZV2" s="104"/>
      <c r="ZW2" s="104"/>
      <c r="ZX2" s="104"/>
      <c r="ZY2" s="104"/>
      <c r="ZZ2" s="104"/>
      <c r="AAA2" s="104"/>
      <c r="AAB2" s="104"/>
      <c r="AAC2" s="104"/>
      <c r="AAD2" s="104"/>
      <c r="AAE2" s="104"/>
      <c r="AAF2" s="104"/>
      <c r="AAG2" s="104"/>
      <c r="AAH2" s="104"/>
      <c r="AAI2" s="104"/>
      <c r="AAJ2" s="104"/>
      <c r="AAK2" s="104"/>
      <c r="AAL2" s="104"/>
      <c r="AAM2" s="104"/>
      <c r="AAN2" s="104"/>
      <c r="AAO2" s="104"/>
      <c r="AAP2" s="104"/>
      <c r="AAQ2" s="104"/>
      <c r="AAR2" s="104"/>
      <c r="AAS2" s="104"/>
      <c r="AAT2" s="104"/>
      <c r="AAU2" s="104"/>
      <c r="AAV2" s="104"/>
      <c r="AAW2" s="104"/>
      <c r="AAX2" s="104"/>
      <c r="AAY2" s="104"/>
      <c r="AAZ2" s="104"/>
      <c r="ABA2" s="104"/>
      <c r="ABB2" s="104"/>
      <c r="ABC2" s="104"/>
      <c r="ABD2" s="104"/>
      <c r="ABE2" s="104"/>
      <c r="ABF2" s="104"/>
      <c r="ABG2" s="104"/>
      <c r="ABH2" s="104"/>
      <c r="ABI2" s="104"/>
      <c r="ABJ2" s="104"/>
      <c r="ABK2" s="104"/>
      <c r="ABL2" s="104"/>
      <c r="ABM2" s="104"/>
      <c r="ABN2" s="104"/>
      <c r="ABO2" s="104"/>
      <c r="ABP2" s="104"/>
      <c r="ABQ2" s="104"/>
      <c r="ABR2" s="104"/>
      <c r="ABS2" s="104"/>
      <c r="ABT2" s="104"/>
      <c r="ABU2" s="104"/>
      <c r="ABV2" s="104"/>
      <c r="ABW2" s="104"/>
      <c r="ABX2" s="104"/>
      <c r="ABY2" s="104"/>
      <c r="ABZ2" s="104"/>
      <c r="ACA2" s="104"/>
      <c r="ACB2" s="104"/>
      <c r="ACC2" s="104"/>
      <c r="ACD2" s="104"/>
      <c r="ACE2" s="104"/>
      <c r="ACF2" s="104"/>
      <c r="ACG2" s="104"/>
      <c r="ACH2" s="104"/>
      <c r="ACI2" s="104"/>
      <c r="ACJ2" s="104"/>
      <c r="ACK2" s="104"/>
      <c r="ACL2" s="104"/>
      <c r="ACM2" s="104"/>
      <c r="ACN2" s="104"/>
      <c r="ACO2" s="104"/>
      <c r="ACP2" s="104"/>
      <c r="ACQ2" s="104"/>
      <c r="ACR2" s="104"/>
      <c r="ACS2" s="104"/>
      <c r="ACT2" s="104"/>
      <c r="ACU2" s="104"/>
      <c r="ACV2" s="104"/>
      <c r="ACW2" s="104"/>
      <c r="ACX2" s="104"/>
      <c r="ACY2" s="104"/>
      <c r="ACZ2" s="104"/>
      <c r="ADA2" s="104"/>
      <c r="ADB2" s="104"/>
      <c r="ADC2" s="104"/>
      <c r="ADD2" s="104"/>
      <c r="ADE2" s="104"/>
      <c r="ADF2" s="104"/>
      <c r="ADG2" s="104"/>
      <c r="ADH2" s="104"/>
      <c r="ADI2" s="104"/>
      <c r="ADJ2" s="104"/>
      <c r="ADK2" s="104"/>
      <c r="ADL2" s="104"/>
      <c r="ADM2" s="104"/>
      <c r="ADN2" s="104"/>
      <c r="ADO2" s="104"/>
      <c r="ADP2" s="104"/>
      <c r="ADQ2" s="104"/>
      <c r="ADR2" s="104"/>
      <c r="ADS2" s="104"/>
      <c r="ADT2" s="104"/>
      <c r="ADU2" s="104"/>
      <c r="ADV2" s="104"/>
      <c r="ADW2" s="104"/>
      <c r="ADX2" s="104"/>
      <c r="ADY2" s="104"/>
      <c r="ADZ2" s="104"/>
      <c r="AEA2" s="104"/>
      <c r="AEB2" s="104"/>
      <c r="AEC2" s="104"/>
      <c r="AED2" s="104"/>
      <c r="AEE2" s="104"/>
      <c r="AEF2" s="104"/>
      <c r="AEG2" s="104"/>
      <c r="AEH2" s="104"/>
      <c r="AEI2" s="104"/>
      <c r="AEJ2" s="104"/>
      <c r="AEK2" s="104"/>
      <c r="AEL2" s="104"/>
      <c r="AEM2" s="104"/>
      <c r="AEN2" s="104"/>
      <c r="AEO2" s="104"/>
      <c r="AEP2" s="104"/>
      <c r="AEQ2" s="104"/>
      <c r="AER2" s="104"/>
      <c r="AES2" s="104"/>
      <c r="AET2" s="104"/>
      <c r="AEU2" s="104"/>
      <c r="AEV2" s="104"/>
      <c r="AEW2" s="104"/>
      <c r="AEX2" s="104"/>
      <c r="AEY2" s="104"/>
      <c r="AEZ2" s="104"/>
      <c r="AFA2" s="104"/>
      <c r="AFB2" s="104"/>
      <c r="AFC2" s="104"/>
      <c r="AFD2" s="104"/>
      <c r="AFE2" s="104"/>
      <c r="AFF2" s="104"/>
      <c r="AFG2" s="104"/>
      <c r="AFH2" s="104"/>
      <c r="AFI2" s="104"/>
      <c r="AFJ2" s="104"/>
      <c r="AFK2" s="104"/>
      <c r="AFL2" s="104"/>
      <c r="AFM2" s="104"/>
      <c r="AFN2" s="104"/>
      <c r="AFO2" s="104"/>
      <c r="AFP2" s="104"/>
      <c r="AFQ2" s="104"/>
      <c r="AFR2" s="104"/>
      <c r="AFS2" s="104"/>
      <c r="AFT2" s="104"/>
      <c r="AFU2" s="104"/>
      <c r="AFV2" s="104"/>
      <c r="AFW2" s="104"/>
      <c r="AFX2" s="104"/>
      <c r="AFY2" s="104"/>
      <c r="AFZ2" s="104"/>
      <c r="AGA2" s="104"/>
      <c r="AGB2" s="104"/>
      <c r="AGC2" s="104"/>
      <c r="AGD2" s="104"/>
      <c r="AGE2" s="104"/>
      <c r="AGF2" s="104"/>
      <c r="AGG2" s="104"/>
      <c r="AGH2" s="104"/>
      <c r="AGI2" s="104"/>
      <c r="AGJ2" s="104"/>
      <c r="AGK2" s="104"/>
      <c r="AGL2" s="104"/>
      <c r="AGM2" s="104"/>
      <c r="AGN2" s="104"/>
      <c r="AGO2" s="104"/>
      <c r="AGP2" s="104"/>
      <c r="AGQ2" s="104"/>
      <c r="AGR2" s="104"/>
      <c r="AGS2" s="104"/>
      <c r="AGT2" s="104"/>
      <c r="AGU2" s="104"/>
      <c r="AGV2" s="104"/>
      <c r="AGW2" s="104"/>
      <c r="AGX2" s="104"/>
      <c r="AGY2" s="104"/>
      <c r="AGZ2" s="104"/>
      <c r="AHA2" s="104"/>
      <c r="AHB2" s="104"/>
      <c r="AHC2" s="104"/>
      <c r="AHD2" s="104"/>
      <c r="AHE2" s="104"/>
      <c r="AHF2" s="104"/>
      <c r="AHG2" s="104"/>
      <c r="AHH2" s="104"/>
      <c r="AHI2" s="104"/>
      <c r="AHJ2" s="104"/>
      <c r="AHK2" s="104"/>
      <c r="AHL2" s="104"/>
      <c r="AHM2" s="104"/>
      <c r="AHN2" s="104"/>
      <c r="AHO2" s="104"/>
      <c r="AHP2" s="104"/>
      <c r="AHQ2" s="104"/>
      <c r="AHR2" s="104"/>
      <c r="AHS2" s="104"/>
      <c r="AHT2" s="104"/>
      <c r="AHU2" s="104"/>
      <c r="AHV2" s="104"/>
      <c r="AHW2" s="104"/>
      <c r="AHX2" s="104"/>
      <c r="AHY2" s="104"/>
      <c r="AHZ2" s="104"/>
      <c r="AIA2" s="104"/>
      <c r="AIB2" s="104"/>
      <c r="AIC2" s="104"/>
      <c r="AID2" s="104"/>
      <c r="AIE2" s="104"/>
      <c r="AIF2" s="104"/>
      <c r="AIG2" s="104"/>
      <c r="AIH2" s="104"/>
      <c r="AII2" s="104"/>
      <c r="AIJ2" s="104"/>
      <c r="AIK2" s="104"/>
      <c r="AIL2" s="104"/>
      <c r="AIM2" s="104"/>
      <c r="AIN2" s="104"/>
      <c r="AIO2" s="104"/>
      <c r="AIP2" s="104"/>
      <c r="AIQ2" s="104"/>
      <c r="AIR2" s="104"/>
      <c r="AIS2" s="104"/>
      <c r="AIT2" s="104"/>
      <c r="AIU2" s="104"/>
      <c r="AIV2" s="104"/>
      <c r="AIW2" s="104"/>
      <c r="AIX2" s="104"/>
      <c r="AIY2" s="104"/>
      <c r="AIZ2" s="104"/>
      <c r="AJA2" s="104"/>
      <c r="AJB2" s="104"/>
      <c r="AJC2" s="104"/>
      <c r="AJD2" s="104"/>
      <c r="AJE2" s="104"/>
      <c r="AJF2" s="104"/>
      <c r="AJG2" s="104"/>
      <c r="AJH2" s="104"/>
      <c r="AJI2" s="104"/>
      <c r="AJJ2" s="104"/>
      <c r="AJK2" s="104"/>
      <c r="AJL2" s="104"/>
      <c r="AJM2" s="104"/>
      <c r="AJN2" s="104"/>
      <c r="AJO2" s="104"/>
      <c r="AJP2" s="104"/>
      <c r="AJQ2" s="104"/>
      <c r="AJR2" s="104"/>
      <c r="AJS2" s="104"/>
      <c r="AJT2" s="104"/>
      <c r="AJU2" s="104"/>
      <c r="AJV2" s="104"/>
      <c r="AJW2" s="104"/>
      <c r="AJX2" s="104"/>
      <c r="AJY2" s="104"/>
      <c r="AJZ2" s="104"/>
      <c r="AKA2" s="104"/>
      <c r="AKB2" s="104"/>
      <c r="AKC2" s="104"/>
      <c r="AKD2" s="104"/>
      <c r="AKE2" s="104"/>
      <c r="AKF2" s="104"/>
      <c r="AKG2" s="104"/>
      <c r="AKH2" s="104"/>
      <c r="AKI2" s="104"/>
      <c r="AKJ2" s="104"/>
      <c r="AKK2" s="104"/>
      <c r="AKL2" s="104"/>
      <c r="AKM2" s="104"/>
      <c r="AKN2" s="104"/>
      <c r="AKO2" s="104"/>
      <c r="AKP2" s="104"/>
      <c r="AKQ2" s="104"/>
      <c r="AKR2" s="104"/>
      <c r="AKS2" s="104"/>
      <c r="AKT2" s="104"/>
      <c r="AKU2" s="104"/>
      <c r="AKV2" s="104"/>
      <c r="AKW2" s="104"/>
      <c r="AKX2" s="104"/>
      <c r="AKY2" s="104"/>
      <c r="AKZ2" s="104"/>
      <c r="ALA2" s="104"/>
      <c r="ALB2" s="104"/>
      <c r="ALC2" s="104"/>
      <c r="ALD2" s="104"/>
      <c r="ALE2" s="104"/>
      <c r="ALF2" s="104"/>
      <c r="ALG2" s="104"/>
      <c r="ALH2" s="104"/>
      <c r="ALI2" s="104"/>
      <c r="ALJ2" s="104"/>
      <c r="ALK2" s="104"/>
      <c r="ALL2" s="104"/>
      <c r="ALM2" s="104"/>
      <c r="ALN2" s="104"/>
      <c r="ALO2" s="104"/>
      <c r="ALP2" s="104"/>
      <c r="ALQ2" s="104"/>
      <c r="ALR2" s="104"/>
      <c r="ALS2" s="104"/>
      <c r="ALT2" s="104"/>
      <c r="ALU2" s="104"/>
      <c r="ALV2" s="104"/>
      <c r="ALW2" s="104"/>
      <c r="ALX2" s="104"/>
      <c r="ALY2" s="104"/>
      <c r="ALZ2" s="104"/>
      <c r="AMA2" s="104"/>
      <c r="AMB2" s="104"/>
      <c r="AMC2" s="104"/>
      <c r="AMD2" s="104"/>
      <c r="AME2" s="105"/>
      <c r="AMF2" s="105"/>
      <c r="AMG2" s="105"/>
      <c r="AMH2" s="105"/>
    </row>
    <row r="3" spans="1:1022" ht="15">
      <c r="A3" s="109"/>
      <c r="B3" s="213" t="s">
        <v>355</v>
      </c>
      <c r="C3" s="212"/>
      <c r="D3" s="212"/>
      <c r="E3" s="107"/>
      <c r="F3" s="107"/>
      <c r="G3" s="107"/>
      <c r="H3" s="107"/>
      <c r="I3" s="107"/>
      <c r="J3" s="107"/>
      <c r="K3" s="107"/>
      <c r="L3" s="107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  <c r="IZ3" s="104"/>
      <c r="JA3" s="104"/>
      <c r="JB3" s="104"/>
      <c r="JC3" s="104"/>
      <c r="JD3" s="104"/>
      <c r="JE3" s="104"/>
      <c r="JF3" s="104"/>
      <c r="JG3" s="104"/>
      <c r="JH3" s="104"/>
      <c r="JI3" s="104"/>
      <c r="JJ3" s="104"/>
      <c r="JK3" s="104"/>
      <c r="JL3" s="104"/>
      <c r="JM3" s="104"/>
      <c r="JN3" s="104"/>
      <c r="JO3" s="104"/>
      <c r="JP3" s="104"/>
      <c r="JQ3" s="104"/>
      <c r="JR3" s="104"/>
      <c r="JS3" s="104"/>
      <c r="JT3" s="104"/>
      <c r="JU3" s="104"/>
      <c r="JV3" s="104"/>
      <c r="JW3" s="104"/>
      <c r="JX3" s="104"/>
      <c r="JY3" s="104"/>
      <c r="JZ3" s="104"/>
      <c r="KA3" s="104"/>
      <c r="KB3" s="104"/>
      <c r="KC3" s="104"/>
      <c r="KD3" s="104"/>
      <c r="KE3" s="104"/>
      <c r="KF3" s="104"/>
      <c r="KG3" s="104"/>
      <c r="KH3" s="104"/>
      <c r="KI3" s="104"/>
      <c r="KJ3" s="104"/>
      <c r="KK3" s="104"/>
      <c r="KL3" s="104"/>
      <c r="KM3" s="104"/>
      <c r="KN3" s="104"/>
      <c r="KO3" s="104"/>
      <c r="KP3" s="104"/>
      <c r="KQ3" s="104"/>
      <c r="KR3" s="104"/>
      <c r="KS3" s="104"/>
      <c r="KT3" s="104"/>
      <c r="KU3" s="104"/>
      <c r="KV3" s="104"/>
      <c r="KW3" s="104"/>
      <c r="KX3" s="104"/>
      <c r="KY3" s="104"/>
      <c r="KZ3" s="104"/>
      <c r="LA3" s="104"/>
      <c r="LB3" s="104"/>
      <c r="LC3" s="104"/>
      <c r="LD3" s="104"/>
      <c r="LE3" s="104"/>
      <c r="LF3" s="104"/>
      <c r="LG3" s="104"/>
      <c r="LH3" s="104"/>
      <c r="LI3" s="104"/>
      <c r="LJ3" s="104"/>
      <c r="LK3" s="104"/>
      <c r="LL3" s="104"/>
      <c r="LM3" s="104"/>
      <c r="LN3" s="104"/>
      <c r="LO3" s="104"/>
      <c r="LP3" s="104"/>
      <c r="LQ3" s="104"/>
      <c r="LR3" s="104"/>
      <c r="LS3" s="104"/>
      <c r="LT3" s="104"/>
      <c r="LU3" s="104"/>
      <c r="LV3" s="104"/>
      <c r="LW3" s="104"/>
      <c r="LX3" s="104"/>
      <c r="LY3" s="104"/>
      <c r="LZ3" s="104"/>
      <c r="MA3" s="104"/>
      <c r="MB3" s="104"/>
      <c r="MC3" s="104"/>
      <c r="MD3" s="104"/>
      <c r="ME3" s="104"/>
      <c r="MF3" s="104"/>
      <c r="MG3" s="104"/>
      <c r="MH3" s="104"/>
      <c r="MI3" s="104"/>
      <c r="MJ3" s="104"/>
      <c r="MK3" s="104"/>
      <c r="ML3" s="104"/>
      <c r="MM3" s="104"/>
      <c r="MN3" s="104"/>
      <c r="MO3" s="104"/>
      <c r="MP3" s="104"/>
      <c r="MQ3" s="104"/>
      <c r="MR3" s="104"/>
      <c r="MS3" s="104"/>
      <c r="MT3" s="104"/>
      <c r="MU3" s="104"/>
      <c r="MV3" s="104"/>
      <c r="MW3" s="104"/>
      <c r="MX3" s="104"/>
      <c r="MY3" s="104"/>
      <c r="MZ3" s="104"/>
      <c r="NA3" s="104"/>
      <c r="NB3" s="104"/>
      <c r="NC3" s="104"/>
      <c r="ND3" s="104"/>
      <c r="NE3" s="104"/>
      <c r="NF3" s="104"/>
      <c r="NG3" s="104"/>
      <c r="NH3" s="104"/>
      <c r="NI3" s="104"/>
      <c r="NJ3" s="104"/>
      <c r="NK3" s="104"/>
      <c r="NL3" s="104"/>
      <c r="NM3" s="104"/>
      <c r="NN3" s="104"/>
      <c r="NO3" s="104"/>
      <c r="NP3" s="104"/>
      <c r="NQ3" s="104"/>
      <c r="NR3" s="104"/>
      <c r="NS3" s="104"/>
      <c r="NT3" s="104"/>
      <c r="NU3" s="104"/>
      <c r="NV3" s="104"/>
      <c r="NW3" s="104"/>
      <c r="NX3" s="104"/>
      <c r="NY3" s="104"/>
      <c r="NZ3" s="104"/>
      <c r="OA3" s="104"/>
      <c r="OB3" s="104"/>
      <c r="OC3" s="104"/>
      <c r="OD3" s="104"/>
      <c r="OE3" s="104"/>
      <c r="OF3" s="104"/>
      <c r="OG3" s="104"/>
      <c r="OH3" s="104"/>
      <c r="OI3" s="104"/>
      <c r="OJ3" s="104"/>
      <c r="OK3" s="104"/>
      <c r="OL3" s="104"/>
      <c r="OM3" s="104"/>
      <c r="ON3" s="104"/>
      <c r="OO3" s="104"/>
      <c r="OP3" s="104"/>
      <c r="OQ3" s="104"/>
      <c r="OR3" s="104"/>
      <c r="OS3" s="104"/>
      <c r="OT3" s="104"/>
      <c r="OU3" s="104"/>
      <c r="OV3" s="104"/>
      <c r="OW3" s="104"/>
      <c r="OX3" s="104"/>
      <c r="OY3" s="104"/>
      <c r="OZ3" s="104"/>
      <c r="PA3" s="104"/>
      <c r="PB3" s="104"/>
      <c r="PC3" s="104"/>
      <c r="PD3" s="104"/>
      <c r="PE3" s="104"/>
      <c r="PF3" s="104"/>
      <c r="PG3" s="104"/>
      <c r="PH3" s="104"/>
      <c r="PI3" s="104"/>
      <c r="PJ3" s="104"/>
      <c r="PK3" s="104"/>
      <c r="PL3" s="104"/>
      <c r="PM3" s="104"/>
      <c r="PN3" s="104"/>
      <c r="PO3" s="104"/>
      <c r="PP3" s="104"/>
      <c r="PQ3" s="104"/>
      <c r="PR3" s="104"/>
      <c r="PS3" s="104"/>
      <c r="PT3" s="104"/>
      <c r="PU3" s="104"/>
      <c r="PV3" s="104"/>
      <c r="PW3" s="104"/>
      <c r="PX3" s="104"/>
      <c r="PY3" s="104"/>
      <c r="PZ3" s="104"/>
      <c r="QA3" s="104"/>
      <c r="QB3" s="104"/>
      <c r="QC3" s="104"/>
      <c r="QD3" s="104"/>
      <c r="QE3" s="104"/>
      <c r="QF3" s="104"/>
      <c r="QG3" s="104"/>
      <c r="QH3" s="104"/>
      <c r="QI3" s="104"/>
      <c r="QJ3" s="104"/>
      <c r="QK3" s="104"/>
      <c r="QL3" s="104"/>
      <c r="QM3" s="104"/>
      <c r="QN3" s="104"/>
      <c r="QO3" s="104"/>
      <c r="QP3" s="104"/>
      <c r="QQ3" s="104"/>
      <c r="QR3" s="104"/>
      <c r="QS3" s="104"/>
      <c r="QT3" s="104"/>
      <c r="QU3" s="104"/>
      <c r="QV3" s="104"/>
      <c r="QW3" s="104"/>
      <c r="QX3" s="104"/>
      <c r="QY3" s="104"/>
      <c r="QZ3" s="104"/>
      <c r="RA3" s="104"/>
      <c r="RB3" s="104"/>
      <c r="RC3" s="104"/>
      <c r="RD3" s="104"/>
      <c r="RE3" s="104"/>
      <c r="RF3" s="104"/>
      <c r="RG3" s="104"/>
      <c r="RH3" s="104"/>
      <c r="RI3" s="104"/>
      <c r="RJ3" s="104"/>
      <c r="RK3" s="104"/>
      <c r="RL3" s="104"/>
      <c r="RM3" s="104"/>
      <c r="RN3" s="104"/>
      <c r="RO3" s="104"/>
      <c r="RP3" s="104"/>
      <c r="RQ3" s="104"/>
      <c r="RR3" s="104"/>
      <c r="RS3" s="104"/>
      <c r="RT3" s="104"/>
      <c r="RU3" s="104"/>
      <c r="RV3" s="104"/>
      <c r="RW3" s="104"/>
      <c r="RX3" s="104"/>
      <c r="RY3" s="104"/>
      <c r="RZ3" s="104"/>
      <c r="SA3" s="104"/>
      <c r="SB3" s="104"/>
      <c r="SC3" s="104"/>
      <c r="SD3" s="104"/>
      <c r="SE3" s="104"/>
      <c r="SF3" s="104"/>
      <c r="SG3" s="104"/>
      <c r="SH3" s="104"/>
      <c r="SI3" s="104"/>
      <c r="SJ3" s="104"/>
      <c r="SK3" s="104"/>
      <c r="SL3" s="104"/>
      <c r="SM3" s="104"/>
      <c r="SN3" s="104"/>
      <c r="SO3" s="104"/>
      <c r="SP3" s="104"/>
      <c r="SQ3" s="104"/>
      <c r="SR3" s="104"/>
      <c r="SS3" s="104"/>
      <c r="ST3" s="104"/>
      <c r="SU3" s="104"/>
      <c r="SV3" s="104"/>
      <c r="SW3" s="104"/>
      <c r="SX3" s="104"/>
      <c r="SY3" s="104"/>
      <c r="SZ3" s="104"/>
      <c r="TA3" s="104"/>
      <c r="TB3" s="104"/>
      <c r="TC3" s="104"/>
      <c r="TD3" s="104"/>
      <c r="TE3" s="104"/>
      <c r="TF3" s="104"/>
      <c r="TG3" s="104"/>
      <c r="TH3" s="104"/>
      <c r="TI3" s="104"/>
      <c r="TJ3" s="104"/>
      <c r="TK3" s="104"/>
      <c r="TL3" s="104"/>
      <c r="TM3" s="104"/>
      <c r="TN3" s="104"/>
      <c r="TO3" s="104"/>
      <c r="TP3" s="104"/>
      <c r="TQ3" s="104"/>
      <c r="TR3" s="104"/>
      <c r="TS3" s="104"/>
      <c r="TT3" s="104"/>
      <c r="TU3" s="104"/>
      <c r="TV3" s="104"/>
      <c r="TW3" s="104"/>
      <c r="TX3" s="104"/>
      <c r="TY3" s="104"/>
      <c r="TZ3" s="104"/>
      <c r="UA3" s="104"/>
      <c r="UB3" s="104"/>
      <c r="UC3" s="104"/>
      <c r="UD3" s="104"/>
      <c r="UE3" s="104"/>
      <c r="UF3" s="104"/>
      <c r="UG3" s="104"/>
      <c r="UH3" s="104"/>
      <c r="UI3" s="104"/>
      <c r="UJ3" s="104"/>
      <c r="UK3" s="104"/>
      <c r="UL3" s="104"/>
      <c r="UM3" s="104"/>
      <c r="UN3" s="104"/>
      <c r="UO3" s="104"/>
      <c r="UP3" s="104"/>
      <c r="UQ3" s="104"/>
      <c r="UR3" s="104"/>
      <c r="US3" s="104"/>
      <c r="UT3" s="104"/>
      <c r="UU3" s="104"/>
      <c r="UV3" s="104"/>
      <c r="UW3" s="104"/>
      <c r="UX3" s="104"/>
      <c r="UY3" s="104"/>
      <c r="UZ3" s="104"/>
      <c r="VA3" s="104"/>
      <c r="VB3" s="104"/>
      <c r="VC3" s="104"/>
      <c r="VD3" s="104"/>
      <c r="VE3" s="104"/>
      <c r="VF3" s="104"/>
      <c r="VG3" s="104"/>
      <c r="VH3" s="104"/>
      <c r="VI3" s="104"/>
      <c r="VJ3" s="104"/>
      <c r="VK3" s="104"/>
      <c r="VL3" s="104"/>
      <c r="VM3" s="104"/>
      <c r="VN3" s="104"/>
      <c r="VO3" s="104"/>
      <c r="VP3" s="104"/>
      <c r="VQ3" s="104"/>
      <c r="VR3" s="104"/>
      <c r="VS3" s="104"/>
      <c r="VT3" s="104"/>
      <c r="VU3" s="104"/>
      <c r="VV3" s="104"/>
      <c r="VW3" s="104"/>
      <c r="VX3" s="104"/>
      <c r="VY3" s="104"/>
      <c r="VZ3" s="104"/>
      <c r="WA3" s="104"/>
      <c r="WB3" s="104"/>
      <c r="WC3" s="104"/>
      <c r="WD3" s="104"/>
      <c r="WE3" s="104"/>
      <c r="WF3" s="104"/>
      <c r="WG3" s="104"/>
      <c r="WH3" s="104"/>
      <c r="WI3" s="104"/>
      <c r="WJ3" s="104"/>
      <c r="WK3" s="104"/>
      <c r="WL3" s="104"/>
      <c r="WM3" s="104"/>
      <c r="WN3" s="104"/>
      <c r="WO3" s="104"/>
      <c r="WP3" s="104"/>
      <c r="WQ3" s="104"/>
      <c r="WR3" s="104"/>
      <c r="WS3" s="104"/>
      <c r="WT3" s="104"/>
      <c r="WU3" s="104"/>
      <c r="WV3" s="104"/>
      <c r="WW3" s="104"/>
      <c r="WX3" s="104"/>
      <c r="WY3" s="104"/>
      <c r="WZ3" s="104"/>
      <c r="XA3" s="104"/>
      <c r="XB3" s="104"/>
      <c r="XC3" s="104"/>
      <c r="XD3" s="104"/>
      <c r="XE3" s="104"/>
      <c r="XF3" s="104"/>
      <c r="XG3" s="104"/>
      <c r="XH3" s="104"/>
      <c r="XI3" s="104"/>
      <c r="XJ3" s="104"/>
      <c r="XK3" s="104"/>
      <c r="XL3" s="104"/>
      <c r="XM3" s="104"/>
      <c r="XN3" s="104"/>
      <c r="XO3" s="104"/>
      <c r="XP3" s="104"/>
      <c r="XQ3" s="104"/>
      <c r="XR3" s="104"/>
      <c r="XS3" s="104"/>
      <c r="XT3" s="104"/>
      <c r="XU3" s="104"/>
      <c r="XV3" s="104"/>
      <c r="XW3" s="104"/>
      <c r="XX3" s="104"/>
      <c r="XY3" s="104"/>
      <c r="XZ3" s="104"/>
      <c r="YA3" s="104"/>
      <c r="YB3" s="104"/>
      <c r="YC3" s="104"/>
      <c r="YD3" s="104"/>
      <c r="YE3" s="104"/>
      <c r="YF3" s="104"/>
      <c r="YG3" s="104"/>
      <c r="YH3" s="104"/>
      <c r="YI3" s="104"/>
      <c r="YJ3" s="104"/>
      <c r="YK3" s="104"/>
      <c r="YL3" s="104"/>
      <c r="YM3" s="104"/>
      <c r="YN3" s="104"/>
      <c r="YO3" s="104"/>
      <c r="YP3" s="104"/>
      <c r="YQ3" s="104"/>
      <c r="YR3" s="104"/>
      <c r="YS3" s="104"/>
      <c r="YT3" s="104"/>
      <c r="YU3" s="104"/>
      <c r="YV3" s="104"/>
      <c r="YW3" s="104"/>
      <c r="YX3" s="104"/>
      <c r="YY3" s="104"/>
      <c r="YZ3" s="104"/>
      <c r="ZA3" s="104"/>
      <c r="ZB3" s="104"/>
      <c r="ZC3" s="104"/>
      <c r="ZD3" s="104"/>
      <c r="ZE3" s="104"/>
      <c r="ZF3" s="104"/>
      <c r="ZG3" s="104"/>
      <c r="ZH3" s="104"/>
      <c r="ZI3" s="104"/>
      <c r="ZJ3" s="104"/>
      <c r="ZK3" s="104"/>
      <c r="ZL3" s="104"/>
      <c r="ZM3" s="104"/>
      <c r="ZN3" s="104"/>
      <c r="ZO3" s="104"/>
      <c r="ZP3" s="104"/>
      <c r="ZQ3" s="104"/>
      <c r="ZR3" s="104"/>
      <c r="ZS3" s="104"/>
      <c r="ZT3" s="104"/>
      <c r="ZU3" s="104"/>
      <c r="ZV3" s="104"/>
      <c r="ZW3" s="104"/>
      <c r="ZX3" s="104"/>
      <c r="ZY3" s="104"/>
      <c r="ZZ3" s="104"/>
      <c r="AAA3" s="104"/>
      <c r="AAB3" s="104"/>
      <c r="AAC3" s="104"/>
      <c r="AAD3" s="104"/>
      <c r="AAE3" s="104"/>
      <c r="AAF3" s="104"/>
      <c r="AAG3" s="104"/>
      <c r="AAH3" s="104"/>
      <c r="AAI3" s="104"/>
      <c r="AAJ3" s="104"/>
      <c r="AAK3" s="104"/>
      <c r="AAL3" s="104"/>
      <c r="AAM3" s="104"/>
      <c r="AAN3" s="104"/>
      <c r="AAO3" s="104"/>
      <c r="AAP3" s="104"/>
      <c r="AAQ3" s="104"/>
      <c r="AAR3" s="104"/>
      <c r="AAS3" s="104"/>
      <c r="AAT3" s="104"/>
      <c r="AAU3" s="104"/>
      <c r="AAV3" s="104"/>
      <c r="AAW3" s="104"/>
      <c r="AAX3" s="104"/>
      <c r="AAY3" s="104"/>
      <c r="AAZ3" s="104"/>
      <c r="ABA3" s="104"/>
      <c r="ABB3" s="104"/>
      <c r="ABC3" s="104"/>
      <c r="ABD3" s="104"/>
      <c r="ABE3" s="104"/>
      <c r="ABF3" s="104"/>
      <c r="ABG3" s="104"/>
      <c r="ABH3" s="104"/>
      <c r="ABI3" s="104"/>
      <c r="ABJ3" s="104"/>
      <c r="ABK3" s="104"/>
      <c r="ABL3" s="104"/>
      <c r="ABM3" s="104"/>
      <c r="ABN3" s="104"/>
      <c r="ABO3" s="104"/>
      <c r="ABP3" s="104"/>
      <c r="ABQ3" s="104"/>
      <c r="ABR3" s="104"/>
      <c r="ABS3" s="104"/>
      <c r="ABT3" s="104"/>
      <c r="ABU3" s="104"/>
      <c r="ABV3" s="104"/>
      <c r="ABW3" s="104"/>
      <c r="ABX3" s="104"/>
      <c r="ABY3" s="104"/>
      <c r="ABZ3" s="104"/>
      <c r="ACA3" s="104"/>
      <c r="ACB3" s="104"/>
      <c r="ACC3" s="104"/>
      <c r="ACD3" s="104"/>
      <c r="ACE3" s="104"/>
      <c r="ACF3" s="104"/>
      <c r="ACG3" s="104"/>
      <c r="ACH3" s="104"/>
      <c r="ACI3" s="104"/>
      <c r="ACJ3" s="104"/>
      <c r="ACK3" s="104"/>
      <c r="ACL3" s="104"/>
      <c r="ACM3" s="104"/>
      <c r="ACN3" s="104"/>
      <c r="ACO3" s="104"/>
      <c r="ACP3" s="104"/>
      <c r="ACQ3" s="104"/>
      <c r="ACR3" s="104"/>
      <c r="ACS3" s="104"/>
      <c r="ACT3" s="104"/>
      <c r="ACU3" s="104"/>
      <c r="ACV3" s="104"/>
      <c r="ACW3" s="104"/>
      <c r="ACX3" s="104"/>
      <c r="ACY3" s="104"/>
      <c r="ACZ3" s="104"/>
      <c r="ADA3" s="104"/>
      <c r="ADB3" s="104"/>
      <c r="ADC3" s="104"/>
      <c r="ADD3" s="104"/>
      <c r="ADE3" s="104"/>
      <c r="ADF3" s="104"/>
      <c r="ADG3" s="104"/>
      <c r="ADH3" s="104"/>
      <c r="ADI3" s="104"/>
      <c r="ADJ3" s="104"/>
      <c r="ADK3" s="104"/>
      <c r="ADL3" s="104"/>
      <c r="ADM3" s="104"/>
      <c r="ADN3" s="104"/>
      <c r="ADO3" s="104"/>
      <c r="ADP3" s="104"/>
      <c r="ADQ3" s="104"/>
      <c r="ADR3" s="104"/>
      <c r="ADS3" s="104"/>
      <c r="ADT3" s="104"/>
      <c r="ADU3" s="104"/>
      <c r="ADV3" s="104"/>
      <c r="ADW3" s="104"/>
      <c r="ADX3" s="104"/>
      <c r="ADY3" s="104"/>
      <c r="ADZ3" s="104"/>
      <c r="AEA3" s="104"/>
      <c r="AEB3" s="104"/>
      <c r="AEC3" s="104"/>
      <c r="AED3" s="104"/>
      <c r="AEE3" s="104"/>
      <c r="AEF3" s="104"/>
      <c r="AEG3" s="104"/>
      <c r="AEH3" s="104"/>
      <c r="AEI3" s="104"/>
      <c r="AEJ3" s="104"/>
      <c r="AEK3" s="104"/>
      <c r="AEL3" s="104"/>
      <c r="AEM3" s="104"/>
      <c r="AEN3" s="104"/>
      <c r="AEO3" s="104"/>
      <c r="AEP3" s="104"/>
      <c r="AEQ3" s="104"/>
      <c r="AER3" s="104"/>
      <c r="AES3" s="104"/>
      <c r="AET3" s="104"/>
      <c r="AEU3" s="104"/>
      <c r="AEV3" s="104"/>
      <c r="AEW3" s="104"/>
      <c r="AEX3" s="104"/>
      <c r="AEY3" s="104"/>
      <c r="AEZ3" s="104"/>
      <c r="AFA3" s="104"/>
      <c r="AFB3" s="104"/>
      <c r="AFC3" s="104"/>
      <c r="AFD3" s="104"/>
      <c r="AFE3" s="104"/>
      <c r="AFF3" s="104"/>
      <c r="AFG3" s="104"/>
      <c r="AFH3" s="104"/>
      <c r="AFI3" s="104"/>
      <c r="AFJ3" s="104"/>
      <c r="AFK3" s="104"/>
      <c r="AFL3" s="104"/>
      <c r="AFM3" s="104"/>
      <c r="AFN3" s="104"/>
      <c r="AFO3" s="104"/>
      <c r="AFP3" s="104"/>
      <c r="AFQ3" s="104"/>
      <c r="AFR3" s="104"/>
      <c r="AFS3" s="104"/>
      <c r="AFT3" s="104"/>
      <c r="AFU3" s="104"/>
      <c r="AFV3" s="104"/>
      <c r="AFW3" s="104"/>
      <c r="AFX3" s="104"/>
      <c r="AFY3" s="104"/>
      <c r="AFZ3" s="104"/>
      <c r="AGA3" s="104"/>
      <c r="AGB3" s="104"/>
      <c r="AGC3" s="104"/>
      <c r="AGD3" s="104"/>
      <c r="AGE3" s="104"/>
      <c r="AGF3" s="104"/>
      <c r="AGG3" s="104"/>
      <c r="AGH3" s="104"/>
      <c r="AGI3" s="104"/>
      <c r="AGJ3" s="104"/>
      <c r="AGK3" s="104"/>
      <c r="AGL3" s="104"/>
      <c r="AGM3" s="104"/>
      <c r="AGN3" s="104"/>
      <c r="AGO3" s="104"/>
      <c r="AGP3" s="104"/>
      <c r="AGQ3" s="104"/>
      <c r="AGR3" s="104"/>
      <c r="AGS3" s="104"/>
      <c r="AGT3" s="104"/>
      <c r="AGU3" s="104"/>
      <c r="AGV3" s="104"/>
      <c r="AGW3" s="104"/>
      <c r="AGX3" s="104"/>
      <c r="AGY3" s="104"/>
      <c r="AGZ3" s="104"/>
      <c r="AHA3" s="104"/>
      <c r="AHB3" s="104"/>
      <c r="AHC3" s="104"/>
      <c r="AHD3" s="104"/>
      <c r="AHE3" s="104"/>
      <c r="AHF3" s="104"/>
      <c r="AHG3" s="104"/>
      <c r="AHH3" s="104"/>
      <c r="AHI3" s="104"/>
      <c r="AHJ3" s="104"/>
      <c r="AHK3" s="104"/>
      <c r="AHL3" s="104"/>
      <c r="AHM3" s="104"/>
      <c r="AHN3" s="104"/>
      <c r="AHO3" s="104"/>
      <c r="AHP3" s="104"/>
      <c r="AHQ3" s="104"/>
      <c r="AHR3" s="104"/>
      <c r="AHS3" s="104"/>
      <c r="AHT3" s="104"/>
      <c r="AHU3" s="104"/>
      <c r="AHV3" s="104"/>
      <c r="AHW3" s="104"/>
      <c r="AHX3" s="104"/>
      <c r="AHY3" s="104"/>
      <c r="AHZ3" s="104"/>
      <c r="AIA3" s="104"/>
      <c r="AIB3" s="104"/>
      <c r="AIC3" s="104"/>
      <c r="AID3" s="104"/>
      <c r="AIE3" s="104"/>
      <c r="AIF3" s="104"/>
      <c r="AIG3" s="104"/>
      <c r="AIH3" s="104"/>
      <c r="AII3" s="104"/>
      <c r="AIJ3" s="104"/>
      <c r="AIK3" s="104"/>
      <c r="AIL3" s="104"/>
      <c r="AIM3" s="104"/>
      <c r="AIN3" s="104"/>
      <c r="AIO3" s="104"/>
      <c r="AIP3" s="104"/>
      <c r="AIQ3" s="104"/>
      <c r="AIR3" s="104"/>
      <c r="AIS3" s="104"/>
      <c r="AIT3" s="104"/>
      <c r="AIU3" s="104"/>
      <c r="AIV3" s="104"/>
      <c r="AIW3" s="104"/>
      <c r="AIX3" s="104"/>
      <c r="AIY3" s="104"/>
      <c r="AIZ3" s="104"/>
      <c r="AJA3" s="104"/>
      <c r="AJB3" s="104"/>
      <c r="AJC3" s="104"/>
      <c r="AJD3" s="104"/>
      <c r="AJE3" s="104"/>
      <c r="AJF3" s="104"/>
      <c r="AJG3" s="104"/>
      <c r="AJH3" s="104"/>
      <c r="AJI3" s="104"/>
      <c r="AJJ3" s="104"/>
      <c r="AJK3" s="104"/>
      <c r="AJL3" s="104"/>
      <c r="AJM3" s="104"/>
      <c r="AJN3" s="104"/>
      <c r="AJO3" s="104"/>
      <c r="AJP3" s="104"/>
      <c r="AJQ3" s="104"/>
      <c r="AJR3" s="104"/>
      <c r="AJS3" s="104"/>
      <c r="AJT3" s="104"/>
      <c r="AJU3" s="104"/>
      <c r="AJV3" s="104"/>
      <c r="AJW3" s="104"/>
      <c r="AJX3" s="104"/>
      <c r="AJY3" s="104"/>
      <c r="AJZ3" s="104"/>
      <c r="AKA3" s="104"/>
      <c r="AKB3" s="104"/>
      <c r="AKC3" s="104"/>
      <c r="AKD3" s="104"/>
      <c r="AKE3" s="104"/>
      <c r="AKF3" s="104"/>
      <c r="AKG3" s="104"/>
      <c r="AKH3" s="104"/>
      <c r="AKI3" s="104"/>
      <c r="AKJ3" s="104"/>
      <c r="AKK3" s="104"/>
      <c r="AKL3" s="104"/>
      <c r="AKM3" s="104"/>
      <c r="AKN3" s="104"/>
      <c r="AKO3" s="104"/>
      <c r="AKP3" s="104"/>
      <c r="AKQ3" s="104"/>
      <c r="AKR3" s="104"/>
      <c r="AKS3" s="104"/>
      <c r="AKT3" s="104"/>
      <c r="AKU3" s="104"/>
      <c r="AKV3" s="104"/>
      <c r="AKW3" s="104"/>
      <c r="AKX3" s="104"/>
      <c r="AKY3" s="104"/>
      <c r="AKZ3" s="104"/>
      <c r="ALA3" s="104"/>
      <c r="ALB3" s="104"/>
      <c r="ALC3" s="104"/>
      <c r="ALD3" s="104"/>
      <c r="ALE3" s="104"/>
      <c r="ALF3" s="104"/>
      <c r="ALG3" s="104"/>
      <c r="ALH3" s="104"/>
      <c r="ALI3" s="104"/>
      <c r="ALJ3" s="104"/>
      <c r="ALK3" s="104"/>
      <c r="ALL3" s="104"/>
      <c r="ALM3" s="104"/>
      <c r="ALN3" s="104"/>
      <c r="ALO3" s="104"/>
      <c r="ALP3" s="104"/>
      <c r="ALQ3" s="104"/>
      <c r="ALR3" s="104"/>
      <c r="ALS3" s="104"/>
      <c r="ALT3" s="104"/>
      <c r="ALU3" s="104"/>
      <c r="ALV3" s="104"/>
      <c r="ALW3" s="104"/>
      <c r="ALX3" s="104"/>
      <c r="ALY3" s="104"/>
      <c r="ALZ3" s="104"/>
      <c r="AMA3" s="104"/>
      <c r="AMB3" s="104"/>
      <c r="AMC3" s="104"/>
      <c r="AMD3" s="104"/>
      <c r="AME3" s="105"/>
      <c r="AMF3" s="105"/>
      <c r="AMG3" s="105"/>
      <c r="AMH3" s="105"/>
    </row>
    <row r="4" spans="1:1022" ht="12.75">
      <c r="A4" s="109"/>
      <c r="B4" s="214" t="s">
        <v>293</v>
      </c>
      <c r="C4" s="214" t="s">
        <v>294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8"/>
      <c r="PP4" s="108"/>
      <c r="PQ4" s="108"/>
      <c r="PR4" s="108"/>
      <c r="PS4" s="108"/>
      <c r="PT4" s="108"/>
      <c r="PU4" s="108"/>
      <c r="PV4" s="108"/>
      <c r="PW4" s="108"/>
      <c r="PX4" s="108"/>
      <c r="PY4" s="108"/>
      <c r="PZ4" s="108"/>
      <c r="QA4" s="108"/>
      <c r="QB4" s="108"/>
      <c r="QC4" s="108"/>
      <c r="QD4" s="108"/>
      <c r="QE4" s="108"/>
      <c r="QF4" s="108"/>
      <c r="QG4" s="108"/>
      <c r="QH4" s="108"/>
      <c r="QI4" s="108"/>
      <c r="QJ4" s="108"/>
      <c r="QK4" s="108"/>
      <c r="QL4" s="108"/>
      <c r="QM4" s="108"/>
      <c r="QN4" s="108"/>
      <c r="QO4" s="108"/>
      <c r="QP4" s="108"/>
      <c r="QQ4" s="108"/>
      <c r="QR4" s="108"/>
      <c r="QS4" s="108"/>
      <c r="QT4" s="108"/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8"/>
      <c r="ZQ4" s="108"/>
      <c r="ZR4" s="108"/>
      <c r="ZS4" s="108"/>
      <c r="ZT4" s="108"/>
      <c r="ZU4" s="108"/>
      <c r="ZV4" s="108"/>
      <c r="ZW4" s="108"/>
      <c r="ZX4" s="108"/>
      <c r="ZY4" s="108"/>
      <c r="ZZ4" s="108"/>
      <c r="AAA4" s="108"/>
      <c r="AAB4" s="108"/>
      <c r="AAC4" s="108"/>
      <c r="AAD4" s="108"/>
      <c r="AAE4" s="108"/>
      <c r="AAF4" s="108"/>
      <c r="AAG4" s="108"/>
      <c r="AAH4" s="108"/>
      <c r="AAI4" s="108"/>
      <c r="AAJ4" s="108"/>
      <c r="AAK4" s="108"/>
      <c r="AAL4" s="108"/>
      <c r="AAM4" s="108"/>
      <c r="AAN4" s="108"/>
      <c r="AAO4" s="108"/>
      <c r="AAP4" s="108"/>
      <c r="AAQ4" s="108"/>
      <c r="AAR4" s="108"/>
      <c r="AAS4" s="108"/>
      <c r="AAT4" s="108"/>
      <c r="AAU4" s="108"/>
      <c r="AAV4" s="108"/>
      <c r="AAW4" s="108"/>
      <c r="AAX4" s="108"/>
      <c r="AAY4" s="108"/>
      <c r="AAZ4" s="108"/>
      <c r="ABA4" s="108"/>
      <c r="ABB4" s="108"/>
      <c r="ABC4" s="108"/>
      <c r="ABD4" s="108"/>
      <c r="ABE4" s="108"/>
      <c r="ABF4" s="108"/>
      <c r="ABG4" s="108"/>
      <c r="ABH4" s="108"/>
      <c r="ABI4" s="108"/>
      <c r="ABJ4" s="108"/>
      <c r="ABK4" s="108"/>
      <c r="ABL4" s="108"/>
      <c r="ABM4" s="108"/>
      <c r="ABN4" s="108"/>
      <c r="ABO4" s="108"/>
      <c r="ABP4" s="108"/>
      <c r="ABQ4" s="108"/>
      <c r="ABR4" s="108"/>
      <c r="ABS4" s="108"/>
      <c r="ABT4" s="108"/>
      <c r="ABU4" s="108"/>
      <c r="ABV4" s="108"/>
      <c r="ABW4" s="108"/>
      <c r="ABX4" s="108"/>
      <c r="ABY4" s="108"/>
      <c r="ABZ4" s="108"/>
      <c r="ACA4" s="108"/>
      <c r="ACB4" s="108"/>
      <c r="ACC4" s="108"/>
      <c r="ACD4" s="108"/>
      <c r="ACE4" s="108"/>
      <c r="ACF4" s="108"/>
      <c r="ACG4" s="108"/>
      <c r="ACH4" s="108"/>
      <c r="ACI4" s="108"/>
      <c r="ACJ4" s="108"/>
      <c r="ACK4" s="108"/>
      <c r="ACL4" s="108"/>
      <c r="ACM4" s="108"/>
      <c r="ACN4" s="108"/>
      <c r="ACO4" s="108"/>
      <c r="ACP4" s="108"/>
      <c r="ACQ4" s="108"/>
      <c r="ACR4" s="108"/>
      <c r="ACS4" s="108"/>
      <c r="ACT4" s="108"/>
      <c r="ACU4" s="108"/>
      <c r="ACV4" s="108"/>
      <c r="ACW4" s="108"/>
      <c r="ACX4" s="108"/>
      <c r="ACY4" s="108"/>
      <c r="ACZ4" s="108"/>
      <c r="ADA4" s="108"/>
      <c r="ADB4" s="108"/>
      <c r="ADC4" s="108"/>
      <c r="ADD4" s="108"/>
      <c r="ADE4" s="108"/>
      <c r="ADF4" s="108"/>
      <c r="ADG4" s="108"/>
      <c r="ADH4" s="108"/>
      <c r="ADI4" s="108"/>
      <c r="ADJ4" s="108"/>
      <c r="ADK4" s="108"/>
      <c r="ADL4" s="108"/>
      <c r="ADM4" s="108"/>
      <c r="ADN4" s="108"/>
      <c r="ADO4" s="108"/>
      <c r="ADP4" s="108"/>
      <c r="ADQ4" s="108"/>
      <c r="ADR4" s="108"/>
      <c r="ADS4" s="108"/>
      <c r="ADT4" s="108"/>
      <c r="ADU4" s="108"/>
      <c r="ADV4" s="108"/>
      <c r="ADW4" s="108"/>
      <c r="ADX4" s="108"/>
      <c r="ADY4" s="108"/>
      <c r="ADZ4" s="108"/>
      <c r="AEA4" s="108"/>
      <c r="AEB4" s="108"/>
      <c r="AEC4" s="108"/>
      <c r="AED4" s="108"/>
      <c r="AEE4" s="108"/>
      <c r="AEF4" s="108"/>
      <c r="AEG4" s="108"/>
      <c r="AEH4" s="108"/>
      <c r="AEI4" s="108"/>
      <c r="AEJ4" s="108"/>
      <c r="AEK4" s="108"/>
      <c r="AEL4" s="108"/>
      <c r="AEM4" s="108"/>
      <c r="AEN4" s="108"/>
      <c r="AEO4" s="108"/>
      <c r="AEP4" s="108"/>
      <c r="AEQ4" s="108"/>
      <c r="AER4" s="108"/>
      <c r="AES4" s="108"/>
      <c r="AET4" s="108"/>
      <c r="AEU4" s="108"/>
      <c r="AEV4" s="108"/>
      <c r="AEW4" s="108"/>
      <c r="AEX4" s="108"/>
      <c r="AEY4" s="108"/>
      <c r="AEZ4" s="108"/>
      <c r="AFA4" s="108"/>
      <c r="AFB4" s="108"/>
      <c r="AFC4" s="108"/>
      <c r="AFD4" s="108"/>
      <c r="AFE4" s="108"/>
      <c r="AFF4" s="108"/>
      <c r="AFG4" s="108"/>
      <c r="AFH4" s="108"/>
      <c r="AFI4" s="108"/>
      <c r="AFJ4" s="108"/>
      <c r="AFK4" s="108"/>
      <c r="AFL4" s="108"/>
      <c r="AFM4" s="108"/>
      <c r="AFN4" s="108"/>
      <c r="AFO4" s="108"/>
      <c r="AFP4" s="108"/>
      <c r="AFQ4" s="108"/>
      <c r="AFR4" s="108"/>
      <c r="AFS4" s="108"/>
      <c r="AFT4" s="108"/>
      <c r="AFU4" s="108"/>
      <c r="AFV4" s="108"/>
      <c r="AFW4" s="108"/>
      <c r="AFX4" s="108"/>
      <c r="AFY4" s="108"/>
      <c r="AFZ4" s="108"/>
      <c r="AGA4" s="108"/>
      <c r="AGB4" s="108"/>
      <c r="AGC4" s="108"/>
      <c r="AGD4" s="108"/>
      <c r="AGE4" s="108"/>
      <c r="AGF4" s="108"/>
      <c r="AGG4" s="108"/>
      <c r="AGH4" s="108"/>
      <c r="AGI4" s="108"/>
      <c r="AGJ4" s="108"/>
      <c r="AGK4" s="108"/>
      <c r="AGL4" s="108"/>
      <c r="AGM4" s="108"/>
      <c r="AGN4" s="108"/>
      <c r="AGO4" s="108"/>
      <c r="AGP4" s="108"/>
      <c r="AGQ4" s="108"/>
      <c r="AGR4" s="108"/>
      <c r="AGS4" s="108"/>
      <c r="AGT4" s="108"/>
      <c r="AGU4" s="108"/>
      <c r="AGV4" s="108"/>
      <c r="AGW4" s="108"/>
      <c r="AGX4" s="108"/>
      <c r="AGY4" s="108"/>
      <c r="AGZ4" s="108"/>
      <c r="AHA4" s="108"/>
      <c r="AHB4" s="108"/>
      <c r="AHC4" s="108"/>
      <c r="AHD4" s="108"/>
      <c r="AHE4" s="108"/>
      <c r="AHF4" s="108"/>
      <c r="AHG4" s="108"/>
      <c r="AHH4" s="108"/>
      <c r="AHI4" s="108"/>
      <c r="AHJ4" s="108"/>
      <c r="AHK4" s="108"/>
      <c r="AHL4" s="108"/>
      <c r="AHM4" s="108"/>
      <c r="AHN4" s="108"/>
      <c r="AHO4" s="108"/>
      <c r="AHP4" s="108"/>
      <c r="AHQ4" s="108"/>
      <c r="AHR4" s="108"/>
      <c r="AHS4" s="108"/>
      <c r="AHT4" s="108"/>
      <c r="AHU4" s="108"/>
      <c r="AHV4" s="108"/>
      <c r="AHW4" s="108"/>
      <c r="AHX4" s="108"/>
      <c r="AHY4" s="108"/>
      <c r="AHZ4" s="108"/>
      <c r="AIA4" s="108"/>
      <c r="AIB4" s="108"/>
      <c r="AIC4" s="108"/>
      <c r="AID4" s="108"/>
      <c r="AIE4" s="108"/>
      <c r="AIF4" s="108"/>
      <c r="AIG4" s="108"/>
      <c r="AIH4" s="108"/>
      <c r="AII4" s="108"/>
      <c r="AIJ4" s="108"/>
      <c r="AIK4" s="108"/>
      <c r="AIL4" s="108"/>
      <c r="AIM4" s="108"/>
      <c r="AIN4" s="108"/>
      <c r="AIO4" s="108"/>
      <c r="AIP4" s="108"/>
      <c r="AIQ4" s="108"/>
      <c r="AIR4" s="108"/>
      <c r="AIS4" s="108"/>
      <c r="AIT4" s="108"/>
      <c r="AIU4" s="108"/>
      <c r="AIV4" s="108"/>
      <c r="AIW4" s="108"/>
      <c r="AIX4" s="108"/>
      <c r="AIY4" s="108"/>
      <c r="AIZ4" s="108"/>
      <c r="AJA4" s="108"/>
      <c r="AJB4" s="108"/>
      <c r="AJC4" s="108"/>
      <c r="AJD4" s="108"/>
      <c r="AJE4" s="108"/>
      <c r="AJF4" s="108"/>
      <c r="AJG4" s="108"/>
      <c r="AJH4" s="108"/>
      <c r="AJI4" s="108"/>
      <c r="AJJ4" s="108"/>
      <c r="AJK4" s="108"/>
      <c r="AJL4" s="108"/>
      <c r="AJM4" s="108"/>
      <c r="AJN4" s="108"/>
      <c r="AJO4" s="108"/>
      <c r="AJP4" s="108"/>
      <c r="AJQ4" s="108"/>
      <c r="AJR4" s="108"/>
      <c r="AJS4" s="108"/>
      <c r="AJT4" s="108"/>
      <c r="AJU4" s="108"/>
      <c r="AJV4" s="108"/>
      <c r="AJW4" s="108"/>
      <c r="AJX4" s="108"/>
      <c r="AJY4" s="108"/>
      <c r="AJZ4" s="108"/>
      <c r="AKA4" s="108"/>
      <c r="AKB4" s="108"/>
      <c r="AKC4" s="108"/>
      <c r="AKD4" s="108"/>
      <c r="AKE4" s="108"/>
      <c r="AKF4" s="108"/>
      <c r="AKG4" s="108"/>
      <c r="AKH4" s="108"/>
      <c r="AKI4" s="108"/>
      <c r="AKJ4" s="108"/>
      <c r="AKK4" s="108"/>
      <c r="AKL4" s="108"/>
      <c r="AKM4" s="108"/>
      <c r="AKN4" s="108"/>
      <c r="AKO4" s="108"/>
      <c r="AKP4" s="108"/>
      <c r="AKQ4" s="108"/>
      <c r="AKR4" s="108"/>
      <c r="AKS4" s="108"/>
      <c r="AKT4" s="108"/>
      <c r="AKU4" s="108"/>
      <c r="AKV4" s="108"/>
      <c r="AKW4" s="108"/>
      <c r="AKX4" s="108"/>
      <c r="AKY4" s="108"/>
      <c r="AKZ4" s="108"/>
      <c r="ALA4" s="108"/>
      <c r="ALB4" s="108"/>
      <c r="ALC4" s="108"/>
      <c r="ALD4" s="108"/>
      <c r="ALE4" s="108"/>
      <c r="ALF4" s="108"/>
      <c r="ALG4" s="108"/>
      <c r="ALH4" s="108"/>
      <c r="ALI4" s="108"/>
      <c r="ALJ4" s="108"/>
      <c r="ALK4" s="108"/>
      <c r="ALL4" s="108"/>
      <c r="ALM4" s="108"/>
      <c r="ALN4" s="108"/>
      <c r="ALO4" s="108"/>
      <c r="ALP4" s="108"/>
      <c r="ALQ4" s="108"/>
      <c r="ALR4" s="108"/>
      <c r="ALS4" s="108"/>
      <c r="ALT4" s="108"/>
      <c r="ALU4" s="108"/>
      <c r="ALV4" s="108"/>
      <c r="ALW4" s="108"/>
      <c r="ALX4" s="108"/>
      <c r="ALY4" s="108"/>
      <c r="ALZ4" s="108"/>
      <c r="AMA4" s="108"/>
      <c r="AMB4" s="108"/>
      <c r="AMC4" s="108"/>
      <c r="AMD4" s="108"/>
      <c r="AME4" s="105"/>
      <c r="AMF4" s="105"/>
      <c r="AMG4" s="105"/>
      <c r="AMH4" s="105"/>
    </row>
    <row r="5" spans="1:1022" ht="12.75">
      <c r="A5" s="109"/>
      <c r="B5" s="214"/>
      <c r="C5" s="112">
        <v>1</v>
      </c>
      <c r="D5" s="112">
        <v>2</v>
      </c>
      <c r="E5" s="112">
        <v>3</v>
      </c>
      <c r="F5" s="112">
        <v>4</v>
      </c>
      <c r="G5" s="112">
        <v>5</v>
      </c>
      <c r="H5" s="112">
        <v>6</v>
      </c>
      <c r="I5" s="112">
        <v>7</v>
      </c>
      <c r="J5" s="112">
        <v>8</v>
      </c>
      <c r="K5" s="112">
        <v>9</v>
      </c>
      <c r="L5" s="112">
        <v>10</v>
      </c>
      <c r="M5" s="112">
        <v>11</v>
      </c>
      <c r="N5" s="112">
        <v>12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108"/>
      <c r="JB5" s="108"/>
      <c r="JC5" s="108"/>
      <c r="JD5" s="108"/>
      <c r="JE5" s="108"/>
      <c r="JF5" s="108"/>
      <c r="JG5" s="108"/>
      <c r="JH5" s="108"/>
      <c r="JI5" s="108"/>
      <c r="JJ5" s="108"/>
      <c r="JK5" s="108"/>
      <c r="JL5" s="108"/>
      <c r="JM5" s="108"/>
      <c r="JN5" s="108"/>
      <c r="JO5" s="108"/>
      <c r="JP5" s="108"/>
      <c r="JQ5" s="108"/>
      <c r="JR5" s="108"/>
      <c r="JS5" s="108"/>
      <c r="JT5" s="108"/>
      <c r="JU5" s="108"/>
      <c r="JV5" s="108"/>
      <c r="JW5" s="108"/>
      <c r="JX5" s="108"/>
      <c r="JY5" s="108"/>
      <c r="JZ5" s="108"/>
      <c r="KA5" s="108"/>
      <c r="KB5" s="108"/>
      <c r="KC5" s="108"/>
      <c r="KD5" s="108"/>
      <c r="KE5" s="108"/>
      <c r="KF5" s="108"/>
      <c r="KG5" s="108"/>
      <c r="KH5" s="108"/>
      <c r="KI5" s="108"/>
      <c r="KJ5" s="108"/>
      <c r="KK5" s="108"/>
      <c r="KL5" s="108"/>
      <c r="KM5" s="108"/>
      <c r="KN5" s="108"/>
      <c r="KO5" s="108"/>
      <c r="KP5" s="108"/>
      <c r="KQ5" s="108"/>
      <c r="KR5" s="108"/>
      <c r="KS5" s="108"/>
      <c r="KT5" s="108"/>
      <c r="KU5" s="108"/>
      <c r="KV5" s="108"/>
      <c r="KW5" s="108"/>
      <c r="KX5" s="108"/>
      <c r="KY5" s="108"/>
      <c r="KZ5" s="108"/>
      <c r="LA5" s="108"/>
      <c r="LB5" s="108"/>
      <c r="LC5" s="108"/>
      <c r="LD5" s="108"/>
      <c r="LE5" s="108"/>
      <c r="LF5" s="108"/>
      <c r="LG5" s="108"/>
      <c r="LH5" s="108"/>
      <c r="LI5" s="108"/>
      <c r="LJ5" s="108"/>
      <c r="LK5" s="108"/>
      <c r="LL5" s="108"/>
      <c r="LM5" s="108"/>
      <c r="LN5" s="108"/>
      <c r="LO5" s="108"/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08"/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8"/>
      <c r="MM5" s="108"/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08"/>
      <c r="NO5" s="108"/>
      <c r="NP5" s="108"/>
      <c r="NQ5" s="108"/>
      <c r="NR5" s="108"/>
      <c r="NS5" s="108"/>
      <c r="NT5" s="108"/>
      <c r="NU5" s="108"/>
      <c r="NV5" s="108"/>
      <c r="NW5" s="108"/>
      <c r="NX5" s="108"/>
      <c r="NY5" s="108"/>
      <c r="NZ5" s="108"/>
      <c r="OA5" s="108"/>
      <c r="OB5" s="108"/>
      <c r="OC5" s="108"/>
      <c r="OD5" s="108"/>
      <c r="OE5" s="108"/>
      <c r="OF5" s="108"/>
      <c r="OG5" s="108"/>
      <c r="OH5" s="108"/>
      <c r="OI5" s="108"/>
      <c r="OJ5" s="108"/>
      <c r="OK5" s="108"/>
      <c r="OL5" s="108"/>
      <c r="OM5" s="108"/>
      <c r="ON5" s="108"/>
      <c r="OO5" s="108"/>
      <c r="OP5" s="108"/>
      <c r="OQ5" s="108"/>
      <c r="OR5" s="108"/>
      <c r="OS5" s="108"/>
      <c r="OT5" s="108"/>
      <c r="OU5" s="108"/>
      <c r="OV5" s="108"/>
      <c r="OW5" s="108"/>
      <c r="OX5" s="108"/>
      <c r="OY5" s="108"/>
      <c r="OZ5" s="108"/>
      <c r="PA5" s="108"/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108"/>
      <c r="PW5" s="108"/>
      <c r="PX5" s="108"/>
      <c r="PY5" s="108"/>
      <c r="PZ5" s="108"/>
      <c r="QA5" s="108"/>
      <c r="QB5" s="108"/>
      <c r="QC5" s="108"/>
      <c r="QD5" s="108"/>
      <c r="QE5" s="108"/>
      <c r="QF5" s="108"/>
      <c r="QG5" s="108"/>
      <c r="QH5" s="108"/>
      <c r="QI5" s="108"/>
      <c r="QJ5" s="108"/>
      <c r="QK5" s="108"/>
      <c r="QL5" s="108"/>
      <c r="QM5" s="108"/>
      <c r="QN5" s="108"/>
      <c r="QO5" s="108"/>
      <c r="QP5" s="108"/>
      <c r="QQ5" s="108"/>
      <c r="QR5" s="108"/>
      <c r="QS5" s="108"/>
      <c r="QT5" s="108"/>
      <c r="QU5" s="108"/>
      <c r="QV5" s="108"/>
      <c r="QW5" s="108"/>
      <c r="QX5" s="108"/>
      <c r="QY5" s="108"/>
      <c r="QZ5" s="108"/>
      <c r="RA5" s="108"/>
      <c r="RB5" s="108"/>
      <c r="RC5" s="108"/>
      <c r="RD5" s="108"/>
      <c r="RE5" s="108"/>
      <c r="RF5" s="108"/>
      <c r="RG5" s="108"/>
      <c r="RH5" s="108"/>
      <c r="RI5" s="108"/>
      <c r="RJ5" s="108"/>
      <c r="RK5" s="108"/>
      <c r="RL5" s="108"/>
      <c r="RM5" s="108"/>
      <c r="RN5" s="108"/>
      <c r="RO5" s="108"/>
      <c r="RP5" s="108"/>
      <c r="RQ5" s="108"/>
      <c r="RR5" s="108"/>
      <c r="RS5" s="108"/>
      <c r="RT5" s="108"/>
      <c r="RU5" s="108"/>
      <c r="RV5" s="108"/>
      <c r="RW5" s="108"/>
      <c r="RX5" s="108"/>
      <c r="RY5" s="108"/>
      <c r="RZ5" s="108"/>
      <c r="SA5" s="108"/>
      <c r="SB5" s="108"/>
      <c r="SC5" s="108"/>
      <c r="SD5" s="108"/>
      <c r="SE5" s="108"/>
      <c r="SF5" s="108"/>
      <c r="SG5" s="108"/>
      <c r="SH5" s="108"/>
      <c r="SI5" s="108"/>
      <c r="SJ5" s="108"/>
      <c r="SK5" s="108"/>
      <c r="SL5" s="108"/>
      <c r="SM5" s="108"/>
      <c r="SN5" s="108"/>
      <c r="SO5" s="108"/>
      <c r="SP5" s="108"/>
      <c r="SQ5" s="108"/>
      <c r="SR5" s="108"/>
      <c r="SS5" s="108"/>
      <c r="ST5" s="108"/>
      <c r="SU5" s="108"/>
      <c r="SV5" s="108"/>
      <c r="SW5" s="108"/>
      <c r="SX5" s="108"/>
      <c r="SY5" s="108"/>
      <c r="SZ5" s="108"/>
      <c r="TA5" s="108"/>
      <c r="TB5" s="108"/>
      <c r="TC5" s="108"/>
      <c r="TD5" s="108"/>
      <c r="TE5" s="108"/>
      <c r="TF5" s="108"/>
      <c r="TG5" s="108"/>
      <c r="TH5" s="108"/>
      <c r="TI5" s="108"/>
      <c r="TJ5" s="108"/>
      <c r="TK5" s="108"/>
      <c r="TL5" s="108"/>
      <c r="TM5" s="108"/>
      <c r="TN5" s="108"/>
      <c r="TO5" s="108"/>
      <c r="TP5" s="108"/>
      <c r="TQ5" s="108"/>
      <c r="TR5" s="108"/>
      <c r="TS5" s="108"/>
      <c r="TT5" s="108"/>
      <c r="TU5" s="108"/>
      <c r="TV5" s="108"/>
      <c r="TW5" s="108"/>
      <c r="TX5" s="108"/>
      <c r="TY5" s="108"/>
      <c r="TZ5" s="108"/>
      <c r="UA5" s="108"/>
      <c r="UB5" s="108"/>
      <c r="UC5" s="108"/>
      <c r="UD5" s="108"/>
      <c r="UE5" s="108"/>
      <c r="UF5" s="108"/>
      <c r="UG5" s="108"/>
      <c r="UH5" s="108"/>
      <c r="UI5" s="108"/>
      <c r="UJ5" s="108"/>
      <c r="UK5" s="108"/>
      <c r="UL5" s="108"/>
      <c r="UM5" s="108"/>
      <c r="UN5" s="108"/>
      <c r="UO5" s="108"/>
      <c r="UP5" s="108"/>
      <c r="UQ5" s="108"/>
      <c r="UR5" s="108"/>
      <c r="US5" s="108"/>
      <c r="UT5" s="108"/>
      <c r="UU5" s="108"/>
      <c r="UV5" s="108"/>
      <c r="UW5" s="108"/>
      <c r="UX5" s="108"/>
      <c r="UY5" s="108"/>
      <c r="UZ5" s="108"/>
      <c r="VA5" s="108"/>
      <c r="VB5" s="108"/>
      <c r="VC5" s="108"/>
      <c r="VD5" s="108"/>
      <c r="VE5" s="108"/>
      <c r="VF5" s="108"/>
      <c r="VG5" s="108"/>
      <c r="VH5" s="108"/>
      <c r="VI5" s="108"/>
      <c r="VJ5" s="108"/>
      <c r="VK5" s="108"/>
      <c r="VL5" s="108"/>
      <c r="VM5" s="108"/>
      <c r="VN5" s="108"/>
      <c r="VO5" s="108"/>
      <c r="VP5" s="108"/>
      <c r="VQ5" s="108"/>
      <c r="VR5" s="108"/>
      <c r="VS5" s="108"/>
      <c r="VT5" s="108"/>
      <c r="VU5" s="108"/>
      <c r="VV5" s="108"/>
      <c r="VW5" s="108"/>
      <c r="VX5" s="108"/>
      <c r="VY5" s="108"/>
      <c r="VZ5" s="108"/>
      <c r="WA5" s="108"/>
      <c r="WB5" s="108"/>
      <c r="WC5" s="108"/>
      <c r="WD5" s="108"/>
      <c r="WE5" s="108"/>
      <c r="WF5" s="108"/>
      <c r="WG5" s="108"/>
      <c r="WH5" s="108"/>
      <c r="WI5" s="108"/>
      <c r="WJ5" s="108"/>
      <c r="WK5" s="108"/>
      <c r="WL5" s="108"/>
      <c r="WM5" s="108"/>
      <c r="WN5" s="108"/>
      <c r="WO5" s="108"/>
      <c r="WP5" s="108"/>
      <c r="WQ5" s="108"/>
      <c r="WR5" s="108"/>
      <c r="WS5" s="108"/>
      <c r="WT5" s="108"/>
      <c r="WU5" s="108"/>
      <c r="WV5" s="108"/>
      <c r="WW5" s="108"/>
      <c r="WX5" s="108"/>
      <c r="WY5" s="108"/>
      <c r="WZ5" s="108"/>
      <c r="XA5" s="108"/>
      <c r="XB5" s="108"/>
      <c r="XC5" s="108"/>
      <c r="XD5" s="108"/>
      <c r="XE5" s="108"/>
      <c r="XF5" s="108"/>
      <c r="XG5" s="108"/>
      <c r="XH5" s="108"/>
      <c r="XI5" s="108"/>
      <c r="XJ5" s="108"/>
      <c r="XK5" s="108"/>
      <c r="XL5" s="108"/>
      <c r="XM5" s="108"/>
      <c r="XN5" s="108"/>
      <c r="XO5" s="108"/>
      <c r="XP5" s="108"/>
      <c r="XQ5" s="108"/>
      <c r="XR5" s="108"/>
      <c r="XS5" s="108"/>
      <c r="XT5" s="108"/>
      <c r="XU5" s="108"/>
      <c r="XV5" s="108"/>
      <c r="XW5" s="108"/>
      <c r="XX5" s="108"/>
      <c r="XY5" s="108"/>
      <c r="XZ5" s="108"/>
      <c r="YA5" s="108"/>
      <c r="YB5" s="108"/>
      <c r="YC5" s="108"/>
      <c r="YD5" s="108"/>
      <c r="YE5" s="108"/>
      <c r="YF5" s="108"/>
      <c r="YG5" s="108"/>
      <c r="YH5" s="108"/>
      <c r="YI5" s="108"/>
      <c r="YJ5" s="108"/>
      <c r="YK5" s="108"/>
      <c r="YL5" s="108"/>
      <c r="YM5" s="108"/>
      <c r="YN5" s="108"/>
      <c r="YO5" s="108"/>
      <c r="YP5" s="108"/>
      <c r="YQ5" s="108"/>
      <c r="YR5" s="108"/>
      <c r="YS5" s="108"/>
      <c r="YT5" s="108"/>
      <c r="YU5" s="108"/>
      <c r="YV5" s="108"/>
      <c r="YW5" s="108"/>
      <c r="YX5" s="108"/>
      <c r="YY5" s="108"/>
      <c r="YZ5" s="108"/>
      <c r="ZA5" s="108"/>
      <c r="ZB5" s="108"/>
      <c r="ZC5" s="108"/>
      <c r="ZD5" s="108"/>
      <c r="ZE5" s="108"/>
      <c r="ZF5" s="108"/>
      <c r="ZG5" s="108"/>
      <c r="ZH5" s="108"/>
      <c r="ZI5" s="108"/>
      <c r="ZJ5" s="108"/>
      <c r="ZK5" s="108"/>
      <c r="ZL5" s="108"/>
      <c r="ZM5" s="108"/>
      <c r="ZN5" s="108"/>
      <c r="ZO5" s="108"/>
      <c r="ZP5" s="108"/>
      <c r="ZQ5" s="108"/>
      <c r="ZR5" s="108"/>
      <c r="ZS5" s="108"/>
      <c r="ZT5" s="108"/>
      <c r="ZU5" s="108"/>
      <c r="ZV5" s="108"/>
      <c r="ZW5" s="108"/>
      <c r="ZX5" s="108"/>
      <c r="ZY5" s="108"/>
      <c r="ZZ5" s="108"/>
      <c r="AAA5" s="108"/>
      <c r="AAB5" s="108"/>
      <c r="AAC5" s="108"/>
      <c r="AAD5" s="108"/>
      <c r="AAE5" s="108"/>
      <c r="AAF5" s="108"/>
      <c r="AAG5" s="108"/>
      <c r="AAH5" s="108"/>
      <c r="AAI5" s="108"/>
      <c r="AAJ5" s="108"/>
      <c r="AAK5" s="108"/>
      <c r="AAL5" s="108"/>
      <c r="AAM5" s="108"/>
      <c r="AAN5" s="108"/>
      <c r="AAO5" s="108"/>
      <c r="AAP5" s="108"/>
      <c r="AAQ5" s="108"/>
      <c r="AAR5" s="108"/>
      <c r="AAS5" s="108"/>
      <c r="AAT5" s="108"/>
      <c r="AAU5" s="108"/>
      <c r="AAV5" s="108"/>
      <c r="AAW5" s="108"/>
      <c r="AAX5" s="108"/>
      <c r="AAY5" s="108"/>
      <c r="AAZ5" s="108"/>
      <c r="ABA5" s="108"/>
      <c r="ABB5" s="108"/>
      <c r="ABC5" s="108"/>
      <c r="ABD5" s="108"/>
      <c r="ABE5" s="108"/>
      <c r="ABF5" s="108"/>
      <c r="ABG5" s="108"/>
      <c r="ABH5" s="108"/>
      <c r="ABI5" s="108"/>
      <c r="ABJ5" s="108"/>
      <c r="ABK5" s="108"/>
      <c r="ABL5" s="108"/>
      <c r="ABM5" s="108"/>
      <c r="ABN5" s="108"/>
      <c r="ABO5" s="108"/>
      <c r="ABP5" s="108"/>
      <c r="ABQ5" s="108"/>
      <c r="ABR5" s="108"/>
      <c r="ABS5" s="108"/>
      <c r="ABT5" s="108"/>
      <c r="ABU5" s="108"/>
      <c r="ABV5" s="108"/>
      <c r="ABW5" s="108"/>
      <c r="ABX5" s="108"/>
      <c r="ABY5" s="108"/>
      <c r="ABZ5" s="108"/>
      <c r="ACA5" s="108"/>
      <c r="ACB5" s="108"/>
      <c r="ACC5" s="108"/>
      <c r="ACD5" s="108"/>
      <c r="ACE5" s="108"/>
      <c r="ACF5" s="108"/>
      <c r="ACG5" s="108"/>
      <c r="ACH5" s="108"/>
      <c r="ACI5" s="108"/>
      <c r="ACJ5" s="108"/>
      <c r="ACK5" s="108"/>
      <c r="ACL5" s="108"/>
      <c r="ACM5" s="108"/>
      <c r="ACN5" s="108"/>
      <c r="ACO5" s="108"/>
      <c r="ACP5" s="108"/>
      <c r="ACQ5" s="108"/>
      <c r="ACR5" s="108"/>
      <c r="ACS5" s="108"/>
      <c r="ACT5" s="108"/>
      <c r="ACU5" s="108"/>
      <c r="ACV5" s="108"/>
      <c r="ACW5" s="108"/>
      <c r="ACX5" s="108"/>
      <c r="ACY5" s="108"/>
      <c r="ACZ5" s="108"/>
      <c r="ADA5" s="108"/>
      <c r="ADB5" s="108"/>
      <c r="ADC5" s="108"/>
      <c r="ADD5" s="108"/>
      <c r="ADE5" s="108"/>
      <c r="ADF5" s="108"/>
      <c r="ADG5" s="108"/>
      <c r="ADH5" s="108"/>
      <c r="ADI5" s="108"/>
      <c r="ADJ5" s="108"/>
      <c r="ADK5" s="108"/>
      <c r="ADL5" s="108"/>
      <c r="ADM5" s="108"/>
      <c r="ADN5" s="108"/>
      <c r="ADO5" s="108"/>
      <c r="ADP5" s="108"/>
      <c r="ADQ5" s="108"/>
      <c r="ADR5" s="108"/>
      <c r="ADS5" s="108"/>
      <c r="ADT5" s="108"/>
      <c r="ADU5" s="108"/>
      <c r="ADV5" s="108"/>
      <c r="ADW5" s="108"/>
      <c r="ADX5" s="108"/>
      <c r="ADY5" s="108"/>
      <c r="ADZ5" s="108"/>
      <c r="AEA5" s="108"/>
      <c r="AEB5" s="108"/>
      <c r="AEC5" s="108"/>
      <c r="AED5" s="108"/>
      <c r="AEE5" s="108"/>
      <c r="AEF5" s="108"/>
      <c r="AEG5" s="108"/>
      <c r="AEH5" s="108"/>
      <c r="AEI5" s="108"/>
      <c r="AEJ5" s="108"/>
      <c r="AEK5" s="108"/>
      <c r="AEL5" s="108"/>
      <c r="AEM5" s="108"/>
      <c r="AEN5" s="108"/>
      <c r="AEO5" s="108"/>
      <c r="AEP5" s="108"/>
      <c r="AEQ5" s="108"/>
      <c r="AER5" s="108"/>
      <c r="AES5" s="108"/>
      <c r="AET5" s="108"/>
      <c r="AEU5" s="108"/>
      <c r="AEV5" s="108"/>
      <c r="AEW5" s="108"/>
      <c r="AEX5" s="108"/>
      <c r="AEY5" s="108"/>
      <c r="AEZ5" s="108"/>
      <c r="AFA5" s="108"/>
      <c r="AFB5" s="108"/>
      <c r="AFC5" s="108"/>
      <c r="AFD5" s="108"/>
      <c r="AFE5" s="108"/>
      <c r="AFF5" s="108"/>
      <c r="AFG5" s="108"/>
      <c r="AFH5" s="108"/>
      <c r="AFI5" s="108"/>
      <c r="AFJ5" s="108"/>
      <c r="AFK5" s="108"/>
      <c r="AFL5" s="108"/>
      <c r="AFM5" s="108"/>
      <c r="AFN5" s="108"/>
      <c r="AFO5" s="108"/>
      <c r="AFP5" s="108"/>
      <c r="AFQ5" s="108"/>
      <c r="AFR5" s="108"/>
      <c r="AFS5" s="108"/>
      <c r="AFT5" s="108"/>
      <c r="AFU5" s="108"/>
      <c r="AFV5" s="108"/>
      <c r="AFW5" s="108"/>
      <c r="AFX5" s="108"/>
      <c r="AFY5" s="108"/>
      <c r="AFZ5" s="108"/>
      <c r="AGA5" s="108"/>
      <c r="AGB5" s="108"/>
      <c r="AGC5" s="108"/>
      <c r="AGD5" s="108"/>
      <c r="AGE5" s="108"/>
      <c r="AGF5" s="108"/>
      <c r="AGG5" s="108"/>
      <c r="AGH5" s="108"/>
      <c r="AGI5" s="108"/>
      <c r="AGJ5" s="108"/>
      <c r="AGK5" s="108"/>
      <c r="AGL5" s="108"/>
      <c r="AGM5" s="108"/>
      <c r="AGN5" s="108"/>
      <c r="AGO5" s="108"/>
      <c r="AGP5" s="108"/>
      <c r="AGQ5" s="108"/>
      <c r="AGR5" s="108"/>
      <c r="AGS5" s="108"/>
      <c r="AGT5" s="108"/>
      <c r="AGU5" s="108"/>
      <c r="AGV5" s="108"/>
      <c r="AGW5" s="108"/>
      <c r="AGX5" s="108"/>
      <c r="AGY5" s="108"/>
      <c r="AGZ5" s="108"/>
      <c r="AHA5" s="108"/>
      <c r="AHB5" s="108"/>
      <c r="AHC5" s="108"/>
      <c r="AHD5" s="108"/>
      <c r="AHE5" s="108"/>
      <c r="AHF5" s="108"/>
      <c r="AHG5" s="108"/>
      <c r="AHH5" s="108"/>
      <c r="AHI5" s="108"/>
      <c r="AHJ5" s="108"/>
      <c r="AHK5" s="108"/>
      <c r="AHL5" s="108"/>
      <c r="AHM5" s="108"/>
      <c r="AHN5" s="108"/>
      <c r="AHO5" s="108"/>
      <c r="AHP5" s="108"/>
      <c r="AHQ5" s="108"/>
      <c r="AHR5" s="108"/>
      <c r="AHS5" s="108"/>
      <c r="AHT5" s="108"/>
      <c r="AHU5" s="108"/>
      <c r="AHV5" s="108"/>
      <c r="AHW5" s="108"/>
      <c r="AHX5" s="108"/>
      <c r="AHY5" s="108"/>
      <c r="AHZ5" s="108"/>
      <c r="AIA5" s="108"/>
      <c r="AIB5" s="108"/>
      <c r="AIC5" s="108"/>
      <c r="AID5" s="108"/>
      <c r="AIE5" s="108"/>
      <c r="AIF5" s="108"/>
      <c r="AIG5" s="108"/>
      <c r="AIH5" s="108"/>
      <c r="AII5" s="108"/>
      <c r="AIJ5" s="108"/>
      <c r="AIK5" s="108"/>
      <c r="AIL5" s="108"/>
      <c r="AIM5" s="108"/>
      <c r="AIN5" s="108"/>
      <c r="AIO5" s="108"/>
      <c r="AIP5" s="108"/>
      <c r="AIQ5" s="108"/>
      <c r="AIR5" s="108"/>
      <c r="AIS5" s="108"/>
      <c r="AIT5" s="108"/>
      <c r="AIU5" s="108"/>
      <c r="AIV5" s="108"/>
      <c r="AIW5" s="108"/>
      <c r="AIX5" s="108"/>
      <c r="AIY5" s="108"/>
      <c r="AIZ5" s="108"/>
      <c r="AJA5" s="108"/>
      <c r="AJB5" s="108"/>
      <c r="AJC5" s="108"/>
      <c r="AJD5" s="108"/>
      <c r="AJE5" s="108"/>
      <c r="AJF5" s="108"/>
      <c r="AJG5" s="108"/>
      <c r="AJH5" s="108"/>
      <c r="AJI5" s="108"/>
      <c r="AJJ5" s="108"/>
      <c r="AJK5" s="108"/>
      <c r="AJL5" s="108"/>
      <c r="AJM5" s="108"/>
      <c r="AJN5" s="108"/>
      <c r="AJO5" s="108"/>
      <c r="AJP5" s="108"/>
      <c r="AJQ5" s="108"/>
      <c r="AJR5" s="108"/>
      <c r="AJS5" s="108"/>
      <c r="AJT5" s="108"/>
      <c r="AJU5" s="108"/>
      <c r="AJV5" s="108"/>
      <c r="AJW5" s="108"/>
      <c r="AJX5" s="108"/>
      <c r="AJY5" s="108"/>
      <c r="AJZ5" s="108"/>
      <c r="AKA5" s="108"/>
      <c r="AKB5" s="108"/>
      <c r="AKC5" s="108"/>
      <c r="AKD5" s="108"/>
      <c r="AKE5" s="108"/>
      <c r="AKF5" s="108"/>
      <c r="AKG5" s="108"/>
      <c r="AKH5" s="108"/>
      <c r="AKI5" s="108"/>
      <c r="AKJ5" s="108"/>
      <c r="AKK5" s="108"/>
      <c r="AKL5" s="108"/>
      <c r="AKM5" s="108"/>
      <c r="AKN5" s="108"/>
      <c r="AKO5" s="108"/>
      <c r="AKP5" s="108"/>
      <c r="AKQ5" s="108"/>
      <c r="AKR5" s="108"/>
      <c r="AKS5" s="108"/>
      <c r="AKT5" s="108"/>
      <c r="AKU5" s="108"/>
      <c r="AKV5" s="108"/>
      <c r="AKW5" s="108"/>
      <c r="AKX5" s="108"/>
      <c r="AKY5" s="108"/>
      <c r="AKZ5" s="108"/>
      <c r="ALA5" s="108"/>
      <c r="ALB5" s="108"/>
      <c r="ALC5" s="108"/>
      <c r="ALD5" s="108"/>
      <c r="ALE5" s="108"/>
      <c r="ALF5" s="108"/>
      <c r="ALG5" s="108"/>
      <c r="ALH5" s="108"/>
      <c r="ALI5" s="108"/>
      <c r="ALJ5" s="108"/>
      <c r="ALK5" s="108"/>
      <c r="ALL5" s="108"/>
      <c r="ALM5" s="108"/>
      <c r="ALN5" s="108"/>
      <c r="ALO5" s="108"/>
      <c r="ALP5" s="108"/>
      <c r="ALQ5" s="108"/>
      <c r="ALR5" s="108"/>
      <c r="ALS5" s="108"/>
      <c r="ALT5" s="108"/>
      <c r="ALU5" s="108"/>
      <c r="ALV5" s="108"/>
      <c r="ALW5" s="108"/>
      <c r="ALX5" s="108"/>
      <c r="ALY5" s="108"/>
      <c r="ALZ5" s="108"/>
      <c r="AMA5" s="108"/>
      <c r="AMB5" s="108"/>
      <c r="AMC5" s="108"/>
      <c r="AMD5" s="108"/>
      <c r="AME5" s="105"/>
      <c r="AMF5" s="105"/>
      <c r="AMG5" s="105"/>
      <c r="AMH5" s="105"/>
    </row>
    <row r="6" spans="1:1022" ht="11.25">
      <c r="A6" s="206" t="s">
        <v>295</v>
      </c>
      <c r="B6" s="208" t="s">
        <v>1</v>
      </c>
      <c r="C6" s="2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1"/>
      <c r="JD6" s="111"/>
      <c r="JE6" s="111"/>
      <c r="JF6" s="111"/>
      <c r="JG6" s="111"/>
      <c r="JH6" s="111"/>
      <c r="JI6" s="111"/>
      <c r="JJ6" s="111"/>
      <c r="JK6" s="111"/>
      <c r="JL6" s="111"/>
      <c r="JM6" s="111"/>
      <c r="JN6" s="111"/>
      <c r="JO6" s="111"/>
      <c r="JP6" s="111"/>
      <c r="JQ6" s="111"/>
      <c r="JR6" s="111"/>
      <c r="JS6" s="111"/>
      <c r="JT6" s="111"/>
      <c r="JU6" s="111"/>
      <c r="JV6" s="111"/>
      <c r="JW6" s="111"/>
      <c r="JX6" s="111"/>
      <c r="JY6" s="111"/>
      <c r="JZ6" s="111"/>
      <c r="KA6" s="111"/>
      <c r="KB6" s="111"/>
      <c r="KC6" s="111"/>
      <c r="KD6" s="111"/>
      <c r="KE6" s="111"/>
      <c r="KF6" s="111"/>
      <c r="KG6" s="111"/>
      <c r="KH6" s="111"/>
      <c r="KI6" s="111"/>
      <c r="KJ6" s="111"/>
      <c r="KK6" s="111"/>
      <c r="KL6" s="111"/>
      <c r="KM6" s="111"/>
      <c r="KN6" s="111"/>
      <c r="KO6" s="111"/>
      <c r="KP6" s="111"/>
      <c r="KQ6" s="111"/>
      <c r="KR6" s="111"/>
      <c r="KS6" s="111"/>
      <c r="KT6" s="111"/>
      <c r="KU6" s="111"/>
      <c r="KV6" s="111"/>
      <c r="KW6" s="111"/>
      <c r="KX6" s="111"/>
      <c r="KY6" s="111"/>
      <c r="KZ6" s="111"/>
      <c r="LA6" s="111"/>
      <c r="LB6" s="111"/>
      <c r="LC6" s="111"/>
      <c r="LD6" s="111"/>
      <c r="LE6" s="111"/>
      <c r="LF6" s="111"/>
      <c r="LG6" s="111"/>
      <c r="LH6" s="111"/>
      <c r="LI6" s="111"/>
      <c r="LJ6" s="111"/>
      <c r="LK6" s="111"/>
      <c r="LL6" s="111"/>
      <c r="LM6" s="111"/>
      <c r="LN6" s="111"/>
      <c r="LO6" s="111"/>
      <c r="LP6" s="111"/>
      <c r="LQ6" s="111"/>
      <c r="LR6" s="111"/>
      <c r="LS6" s="111"/>
      <c r="LT6" s="111"/>
      <c r="LU6" s="111"/>
      <c r="LV6" s="111"/>
      <c r="LW6" s="111"/>
      <c r="LX6" s="111"/>
      <c r="LY6" s="111"/>
      <c r="LZ6" s="111"/>
      <c r="MA6" s="111"/>
      <c r="MB6" s="111"/>
      <c r="MC6" s="111"/>
      <c r="MD6" s="111"/>
      <c r="ME6" s="111"/>
      <c r="MF6" s="111"/>
      <c r="MG6" s="111"/>
      <c r="MH6" s="111"/>
      <c r="MI6" s="111"/>
      <c r="MJ6" s="111"/>
      <c r="MK6" s="111"/>
      <c r="ML6" s="111"/>
      <c r="MM6" s="111"/>
      <c r="MN6" s="111"/>
      <c r="MO6" s="111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11"/>
      <c r="OD6" s="111"/>
      <c r="OE6" s="111"/>
      <c r="OF6" s="111"/>
      <c r="OG6" s="111"/>
      <c r="OH6" s="111"/>
      <c r="OI6" s="111"/>
      <c r="OJ6" s="111"/>
      <c r="OK6" s="111"/>
      <c r="OL6" s="111"/>
      <c r="OM6" s="111"/>
      <c r="ON6" s="111"/>
      <c r="OO6" s="111"/>
      <c r="OP6" s="111"/>
      <c r="OQ6" s="111"/>
      <c r="OR6" s="111"/>
      <c r="OS6" s="111"/>
      <c r="OT6" s="111"/>
      <c r="OU6" s="111"/>
      <c r="OV6" s="111"/>
      <c r="OW6" s="111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1"/>
      <c r="PW6" s="111"/>
      <c r="PX6" s="111"/>
      <c r="PY6" s="111"/>
      <c r="PZ6" s="111"/>
      <c r="QA6" s="111"/>
      <c r="QB6" s="111"/>
      <c r="QC6" s="111"/>
      <c r="QD6" s="111"/>
      <c r="QE6" s="111"/>
      <c r="QF6" s="111"/>
      <c r="QG6" s="111"/>
      <c r="QH6" s="111"/>
      <c r="QI6" s="111"/>
      <c r="QJ6" s="111"/>
      <c r="QK6" s="111"/>
      <c r="QL6" s="111"/>
      <c r="QM6" s="111"/>
      <c r="QN6" s="111"/>
      <c r="QO6" s="111"/>
      <c r="QP6" s="111"/>
      <c r="QQ6" s="111"/>
      <c r="QR6" s="111"/>
      <c r="QS6" s="111"/>
      <c r="QT6" s="111"/>
      <c r="QU6" s="111"/>
      <c r="QV6" s="111"/>
      <c r="QW6" s="111"/>
      <c r="QX6" s="111"/>
      <c r="QY6" s="111"/>
      <c r="QZ6" s="111"/>
      <c r="RA6" s="111"/>
      <c r="RB6" s="111"/>
      <c r="RC6" s="111"/>
      <c r="RD6" s="111"/>
      <c r="RE6" s="111"/>
      <c r="RF6" s="111"/>
      <c r="RG6" s="111"/>
      <c r="RH6" s="111"/>
      <c r="RI6" s="111"/>
      <c r="RJ6" s="111"/>
      <c r="RK6" s="111"/>
      <c r="RL6" s="111"/>
      <c r="RM6" s="111"/>
      <c r="RN6" s="111"/>
      <c r="RO6" s="111"/>
      <c r="RP6" s="111"/>
      <c r="RQ6" s="111"/>
      <c r="RR6" s="111"/>
      <c r="RS6" s="111"/>
      <c r="RT6" s="111"/>
      <c r="RU6" s="111"/>
      <c r="RV6" s="111"/>
      <c r="RW6" s="111"/>
      <c r="RX6" s="111"/>
      <c r="RY6" s="111"/>
      <c r="RZ6" s="111"/>
      <c r="SA6" s="111"/>
      <c r="SB6" s="111"/>
      <c r="SC6" s="111"/>
      <c r="SD6" s="111"/>
      <c r="SE6" s="111"/>
      <c r="SF6" s="111"/>
      <c r="SG6" s="111"/>
      <c r="SH6" s="111"/>
      <c r="SI6" s="111"/>
      <c r="SJ6" s="111"/>
      <c r="SK6" s="111"/>
      <c r="SL6" s="111"/>
      <c r="SM6" s="111"/>
      <c r="SN6" s="111"/>
      <c r="SO6" s="111"/>
      <c r="SP6" s="111"/>
      <c r="SQ6" s="111"/>
      <c r="SR6" s="111"/>
      <c r="SS6" s="111"/>
      <c r="ST6" s="111"/>
      <c r="SU6" s="111"/>
      <c r="SV6" s="111"/>
      <c r="SW6" s="111"/>
      <c r="SX6" s="111"/>
      <c r="SY6" s="111"/>
      <c r="SZ6" s="111"/>
      <c r="TA6" s="111"/>
      <c r="TB6" s="111"/>
      <c r="TC6" s="111"/>
      <c r="TD6" s="111"/>
      <c r="TE6" s="111"/>
      <c r="TF6" s="111"/>
      <c r="TG6" s="111"/>
      <c r="TH6" s="111"/>
      <c r="TI6" s="111"/>
      <c r="TJ6" s="111"/>
      <c r="TK6" s="111"/>
      <c r="TL6" s="111"/>
      <c r="TM6" s="111"/>
      <c r="TN6" s="111"/>
      <c r="TO6" s="111"/>
      <c r="TP6" s="111"/>
      <c r="TQ6" s="111"/>
      <c r="TR6" s="111"/>
      <c r="TS6" s="111"/>
      <c r="TT6" s="111"/>
      <c r="TU6" s="111"/>
      <c r="TV6" s="111"/>
      <c r="TW6" s="111"/>
      <c r="TX6" s="111"/>
      <c r="TY6" s="111"/>
      <c r="TZ6" s="111"/>
      <c r="UA6" s="111"/>
      <c r="UB6" s="111"/>
      <c r="UC6" s="111"/>
      <c r="UD6" s="111"/>
      <c r="UE6" s="111"/>
      <c r="UF6" s="111"/>
      <c r="UG6" s="111"/>
      <c r="UH6" s="111"/>
      <c r="UI6" s="111"/>
      <c r="UJ6" s="111"/>
      <c r="UK6" s="111"/>
      <c r="UL6" s="111"/>
      <c r="UM6" s="111"/>
      <c r="UN6" s="111"/>
      <c r="UO6" s="111"/>
      <c r="UP6" s="111"/>
      <c r="UQ6" s="111"/>
      <c r="UR6" s="111"/>
      <c r="US6" s="111"/>
      <c r="UT6" s="111"/>
      <c r="UU6" s="111"/>
      <c r="UV6" s="111"/>
      <c r="UW6" s="111"/>
      <c r="UX6" s="111"/>
      <c r="UY6" s="111"/>
      <c r="UZ6" s="111"/>
      <c r="VA6" s="111"/>
      <c r="VB6" s="111"/>
      <c r="VC6" s="111"/>
      <c r="VD6" s="111"/>
      <c r="VE6" s="111"/>
      <c r="VF6" s="111"/>
      <c r="VG6" s="111"/>
      <c r="VH6" s="111"/>
      <c r="VI6" s="111"/>
      <c r="VJ6" s="111"/>
      <c r="VK6" s="111"/>
      <c r="VL6" s="111"/>
      <c r="VM6" s="111"/>
      <c r="VN6" s="111"/>
      <c r="VO6" s="111"/>
      <c r="VP6" s="111"/>
      <c r="VQ6" s="111"/>
      <c r="VR6" s="111"/>
      <c r="VS6" s="111"/>
      <c r="VT6" s="111"/>
      <c r="VU6" s="111"/>
      <c r="VV6" s="111"/>
      <c r="VW6" s="111"/>
      <c r="VX6" s="111"/>
      <c r="VY6" s="111"/>
      <c r="VZ6" s="111"/>
      <c r="WA6" s="111"/>
      <c r="WB6" s="111"/>
      <c r="WC6" s="111"/>
      <c r="WD6" s="111"/>
      <c r="WE6" s="111"/>
      <c r="WF6" s="111"/>
      <c r="WG6" s="111"/>
      <c r="WH6" s="111"/>
      <c r="WI6" s="111"/>
      <c r="WJ6" s="111"/>
      <c r="WK6" s="111"/>
      <c r="WL6" s="111"/>
      <c r="WM6" s="111"/>
      <c r="WN6" s="111"/>
      <c r="WO6" s="111"/>
      <c r="WP6" s="111"/>
      <c r="WQ6" s="111"/>
      <c r="WR6" s="111"/>
      <c r="WS6" s="111"/>
      <c r="WT6" s="111"/>
      <c r="WU6" s="111"/>
      <c r="WV6" s="111"/>
      <c r="WW6" s="111"/>
      <c r="WX6" s="111"/>
      <c r="WY6" s="111"/>
      <c r="WZ6" s="111"/>
      <c r="XA6" s="111"/>
      <c r="XB6" s="111"/>
      <c r="XC6" s="111"/>
      <c r="XD6" s="111"/>
      <c r="XE6" s="111"/>
      <c r="XF6" s="111"/>
      <c r="XG6" s="111"/>
      <c r="XH6" s="111"/>
      <c r="XI6" s="111"/>
      <c r="XJ6" s="111"/>
      <c r="XK6" s="111"/>
      <c r="XL6" s="111"/>
      <c r="XM6" s="111"/>
      <c r="XN6" s="111"/>
      <c r="XO6" s="111"/>
      <c r="XP6" s="111"/>
      <c r="XQ6" s="111"/>
      <c r="XR6" s="111"/>
      <c r="XS6" s="111"/>
      <c r="XT6" s="111"/>
      <c r="XU6" s="111"/>
      <c r="XV6" s="111"/>
      <c r="XW6" s="111"/>
      <c r="XX6" s="111"/>
      <c r="XY6" s="111"/>
      <c r="XZ6" s="111"/>
      <c r="YA6" s="111"/>
      <c r="YB6" s="111"/>
      <c r="YC6" s="111"/>
      <c r="YD6" s="111"/>
      <c r="YE6" s="111"/>
      <c r="YF6" s="111"/>
      <c r="YG6" s="111"/>
      <c r="YH6" s="111"/>
      <c r="YI6" s="111"/>
      <c r="YJ6" s="111"/>
      <c r="YK6" s="111"/>
      <c r="YL6" s="111"/>
      <c r="YM6" s="111"/>
      <c r="YN6" s="111"/>
      <c r="YO6" s="111"/>
      <c r="YP6" s="111"/>
      <c r="YQ6" s="111"/>
      <c r="YR6" s="111"/>
      <c r="YS6" s="111"/>
      <c r="YT6" s="111"/>
      <c r="YU6" s="111"/>
      <c r="YV6" s="111"/>
      <c r="YW6" s="111"/>
      <c r="YX6" s="111"/>
      <c r="YY6" s="111"/>
      <c r="YZ6" s="111"/>
      <c r="ZA6" s="111"/>
      <c r="ZB6" s="111"/>
      <c r="ZC6" s="111"/>
      <c r="ZD6" s="111"/>
      <c r="ZE6" s="111"/>
      <c r="ZF6" s="111"/>
      <c r="ZG6" s="111"/>
      <c r="ZH6" s="111"/>
      <c r="ZI6" s="111"/>
      <c r="ZJ6" s="111"/>
      <c r="ZK6" s="111"/>
      <c r="ZL6" s="111"/>
      <c r="ZM6" s="111"/>
      <c r="ZN6" s="111"/>
      <c r="ZO6" s="111"/>
      <c r="ZP6" s="111"/>
      <c r="ZQ6" s="111"/>
      <c r="ZR6" s="111"/>
      <c r="ZS6" s="111"/>
      <c r="ZT6" s="111"/>
      <c r="ZU6" s="111"/>
      <c r="ZV6" s="111"/>
      <c r="ZW6" s="111"/>
      <c r="ZX6" s="111"/>
      <c r="ZY6" s="111"/>
      <c r="ZZ6" s="111"/>
      <c r="AAA6" s="111"/>
      <c r="AAB6" s="111"/>
      <c r="AAC6" s="111"/>
      <c r="AAD6" s="111"/>
      <c r="AAE6" s="111"/>
      <c r="AAF6" s="111"/>
      <c r="AAG6" s="111"/>
      <c r="AAH6" s="111"/>
      <c r="AAI6" s="111"/>
      <c r="AAJ6" s="111"/>
      <c r="AAK6" s="111"/>
      <c r="AAL6" s="111"/>
      <c r="AAM6" s="111"/>
      <c r="AAN6" s="111"/>
      <c r="AAO6" s="111"/>
      <c r="AAP6" s="111"/>
      <c r="AAQ6" s="111"/>
      <c r="AAR6" s="111"/>
      <c r="AAS6" s="111"/>
      <c r="AAT6" s="111"/>
      <c r="AAU6" s="111"/>
      <c r="AAV6" s="111"/>
      <c r="AAW6" s="111"/>
      <c r="AAX6" s="111"/>
      <c r="AAY6" s="111"/>
      <c r="AAZ6" s="111"/>
      <c r="ABA6" s="111"/>
      <c r="ABB6" s="111"/>
      <c r="ABC6" s="111"/>
      <c r="ABD6" s="111"/>
      <c r="ABE6" s="111"/>
      <c r="ABF6" s="111"/>
      <c r="ABG6" s="111"/>
      <c r="ABH6" s="111"/>
      <c r="ABI6" s="111"/>
      <c r="ABJ6" s="111"/>
      <c r="ABK6" s="111"/>
      <c r="ABL6" s="111"/>
      <c r="ABM6" s="111"/>
      <c r="ABN6" s="111"/>
      <c r="ABO6" s="111"/>
      <c r="ABP6" s="111"/>
      <c r="ABQ6" s="111"/>
      <c r="ABR6" s="111"/>
      <c r="ABS6" s="111"/>
      <c r="ABT6" s="111"/>
      <c r="ABU6" s="111"/>
      <c r="ABV6" s="111"/>
      <c r="ABW6" s="111"/>
      <c r="ABX6" s="111"/>
      <c r="ABY6" s="111"/>
      <c r="ABZ6" s="111"/>
      <c r="ACA6" s="111"/>
      <c r="ACB6" s="111"/>
      <c r="ACC6" s="111"/>
      <c r="ACD6" s="111"/>
      <c r="ACE6" s="111"/>
      <c r="ACF6" s="111"/>
      <c r="ACG6" s="111"/>
      <c r="ACH6" s="111"/>
      <c r="ACI6" s="111"/>
      <c r="ACJ6" s="111"/>
      <c r="ACK6" s="111"/>
      <c r="ACL6" s="111"/>
      <c r="ACM6" s="111"/>
      <c r="ACN6" s="111"/>
      <c r="ACO6" s="111"/>
      <c r="ACP6" s="111"/>
      <c r="ACQ6" s="111"/>
      <c r="ACR6" s="111"/>
      <c r="ACS6" s="111"/>
      <c r="ACT6" s="111"/>
      <c r="ACU6" s="111"/>
      <c r="ACV6" s="111"/>
      <c r="ACW6" s="111"/>
      <c r="ACX6" s="111"/>
      <c r="ACY6" s="111"/>
      <c r="ACZ6" s="111"/>
      <c r="ADA6" s="111"/>
      <c r="ADB6" s="111"/>
      <c r="ADC6" s="111"/>
      <c r="ADD6" s="111"/>
      <c r="ADE6" s="111"/>
      <c r="ADF6" s="111"/>
      <c r="ADG6" s="111"/>
      <c r="ADH6" s="111"/>
      <c r="ADI6" s="111"/>
      <c r="ADJ6" s="111"/>
      <c r="ADK6" s="111"/>
      <c r="ADL6" s="111"/>
      <c r="ADM6" s="111"/>
      <c r="ADN6" s="111"/>
      <c r="ADO6" s="111"/>
      <c r="ADP6" s="111"/>
      <c r="ADQ6" s="111"/>
      <c r="ADR6" s="111"/>
      <c r="ADS6" s="111"/>
      <c r="ADT6" s="111"/>
      <c r="ADU6" s="111"/>
      <c r="ADV6" s="111"/>
      <c r="ADW6" s="111"/>
      <c r="ADX6" s="111"/>
      <c r="ADY6" s="111"/>
      <c r="ADZ6" s="111"/>
      <c r="AEA6" s="111"/>
      <c r="AEB6" s="111"/>
      <c r="AEC6" s="111"/>
      <c r="AED6" s="111"/>
      <c r="AEE6" s="111"/>
      <c r="AEF6" s="111"/>
      <c r="AEG6" s="111"/>
      <c r="AEH6" s="111"/>
      <c r="AEI6" s="111"/>
      <c r="AEJ6" s="111"/>
      <c r="AEK6" s="111"/>
      <c r="AEL6" s="111"/>
      <c r="AEM6" s="111"/>
      <c r="AEN6" s="111"/>
      <c r="AEO6" s="111"/>
      <c r="AEP6" s="111"/>
      <c r="AEQ6" s="111"/>
      <c r="AER6" s="111"/>
      <c r="AES6" s="111"/>
      <c r="AET6" s="111"/>
      <c r="AEU6" s="111"/>
      <c r="AEV6" s="111"/>
      <c r="AEW6" s="111"/>
      <c r="AEX6" s="111"/>
      <c r="AEY6" s="111"/>
      <c r="AEZ6" s="111"/>
      <c r="AFA6" s="111"/>
      <c r="AFB6" s="111"/>
      <c r="AFC6" s="111"/>
      <c r="AFD6" s="111"/>
      <c r="AFE6" s="111"/>
      <c r="AFF6" s="111"/>
      <c r="AFG6" s="111"/>
      <c r="AFH6" s="111"/>
      <c r="AFI6" s="111"/>
      <c r="AFJ6" s="111"/>
      <c r="AFK6" s="111"/>
      <c r="AFL6" s="111"/>
      <c r="AFM6" s="111"/>
      <c r="AFN6" s="111"/>
      <c r="AFO6" s="111"/>
      <c r="AFP6" s="111"/>
      <c r="AFQ6" s="111"/>
      <c r="AFR6" s="111"/>
      <c r="AFS6" s="111"/>
      <c r="AFT6" s="111"/>
      <c r="AFU6" s="111"/>
      <c r="AFV6" s="111"/>
      <c r="AFW6" s="111"/>
      <c r="AFX6" s="111"/>
      <c r="AFY6" s="111"/>
      <c r="AFZ6" s="111"/>
      <c r="AGA6" s="111"/>
      <c r="AGB6" s="111"/>
      <c r="AGC6" s="111"/>
      <c r="AGD6" s="111"/>
      <c r="AGE6" s="111"/>
      <c r="AGF6" s="111"/>
      <c r="AGG6" s="111"/>
      <c r="AGH6" s="111"/>
      <c r="AGI6" s="111"/>
      <c r="AGJ6" s="111"/>
      <c r="AGK6" s="111"/>
      <c r="AGL6" s="111"/>
      <c r="AGM6" s="111"/>
      <c r="AGN6" s="111"/>
      <c r="AGO6" s="111"/>
      <c r="AGP6" s="111"/>
      <c r="AGQ6" s="111"/>
      <c r="AGR6" s="111"/>
      <c r="AGS6" s="111"/>
      <c r="AGT6" s="111"/>
      <c r="AGU6" s="111"/>
      <c r="AGV6" s="111"/>
      <c r="AGW6" s="111"/>
      <c r="AGX6" s="111"/>
      <c r="AGY6" s="111"/>
      <c r="AGZ6" s="111"/>
      <c r="AHA6" s="111"/>
      <c r="AHB6" s="111"/>
      <c r="AHC6" s="111"/>
      <c r="AHD6" s="111"/>
      <c r="AHE6" s="111"/>
      <c r="AHF6" s="111"/>
      <c r="AHG6" s="111"/>
      <c r="AHH6" s="111"/>
      <c r="AHI6" s="111"/>
      <c r="AHJ6" s="111"/>
      <c r="AHK6" s="111"/>
      <c r="AHL6" s="111"/>
      <c r="AHM6" s="111"/>
      <c r="AHN6" s="111"/>
      <c r="AHO6" s="111"/>
      <c r="AHP6" s="111"/>
      <c r="AHQ6" s="111"/>
      <c r="AHR6" s="111"/>
      <c r="AHS6" s="111"/>
      <c r="AHT6" s="111"/>
      <c r="AHU6" s="111"/>
      <c r="AHV6" s="111"/>
      <c r="AHW6" s="111"/>
      <c r="AHX6" s="111"/>
      <c r="AHY6" s="111"/>
      <c r="AHZ6" s="111"/>
      <c r="AIA6" s="111"/>
      <c r="AIB6" s="111"/>
      <c r="AIC6" s="111"/>
      <c r="AID6" s="111"/>
      <c r="AIE6" s="111"/>
      <c r="AIF6" s="111"/>
      <c r="AIG6" s="111"/>
      <c r="AIH6" s="111"/>
      <c r="AII6" s="111"/>
      <c r="AIJ6" s="111"/>
      <c r="AIK6" s="111"/>
      <c r="AIL6" s="111"/>
      <c r="AIM6" s="111"/>
      <c r="AIN6" s="111"/>
      <c r="AIO6" s="111"/>
      <c r="AIP6" s="111"/>
      <c r="AIQ6" s="111"/>
      <c r="AIR6" s="111"/>
      <c r="AIS6" s="111"/>
      <c r="AIT6" s="111"/>
      <c r="AIU6" s="111"/>
      <c r="AIV6" s="111"/>
      <c r="AIW6" s="111"/>
      <c r="AIX6" s="111"/>
      <c r="AIY6" s="111"/>
      <c r="AIZ6" s="111"/>
      <c r="AJA6" s="111"/>
      <c r="AJB6" s="111"/>
      <c r="AJC6" s="111"/>
      <c r="AJD6" s="111"/>
      <c r="AJE6" s="111"/>
      <c r="AJF6" s="111"/>
      <c r="AJG6" s="111"/>
      <c r="AJH6" s="111"/>
      <c r="AJI6" s="111"/>
      <c r="AJJ6" s="111"/>
      <c r="AJK6" s="111"/>
      <c r="AJL6" s="111"/>
      <c r="AJM6" s="111"/>
      <c r="AJN6" s="111"/>
      <c r="AJO6" s="111"/>
      <c r="AJP6" s="111"/>
      <c r="AJQ6" s="111"/>
      <c r="AJR6" s="111"/>
      <c r="AJS6" s="111"/>
      <c r="AJT6" s="111"/>
      <c r="AJU6" s="111"/>
      <c r="AJV6" s="111"/>
      <c r="AJW6" s="111"/>
      <c r="AJX6" s="111"/>
      <c r="AJY6" s="111"/>
      <c r="AJZ6" s="111"/>
      <c r="AKA6" s="111"/>
      <c r="AKB6" s="111"/>
      <c r="AKC6" s="111"/>
      <c r="AKD6" s="111"/>
      <c r="AKE6" s="111"/>
      <c r="AKF6" s="111"/>
      <c r="AKG6" s="111"/>
      <c r="AKH6" s="111"/>
      <c r="AKI6" s="111"/>
      <c r="AKJ6" s="111"/>
      <c r="AKK6" s="111"/>
      <c r="AKL6" s="111"/>
      <c r="AKM6" s="111"/>
      <c r="AKN6" s="111"/>
      <c r="AKO6" s="111"/>
      <c r="AKP6" s="111"/>
      <c r="AKQ6" s="111"/>
      <c r="AKR6" s="111"/>
      <c r="AKS6" s="111"/>
      <c r="AKT6" s="111"/>
      <c r="AKU6" s="111"/>
      <c r="AKV6" s="111"/>
      <c r="AKW6" s="111"/>
      <c r="AKX6" s="111"/>
      <c r="AKY6" s="111"/>
      <c r="AKZ6" s="111"/>
      <c r="ALA6" s="111"/>
      <c r="ALB6" s="111"/>
      <c r="ALC6" s="111"/>
      <c r="ALD6" s="111"/>
      <c r="ALE6" s="111"/>
      <c r="ALF6" s="111"/>
      <c r="ALG6" s="111"/>
      <c r="ALH6" s="111"/>
      <c r="ALI6" s="111"/>
      <c r="ALJ6" s="111"/>
      <c r="ALK6" s="111"/>
      <c r="ALL6" s="111"/>
      <c r="ALM6" s="111"/>
      <c r="ALN6" s="111"/>
      <c r="ALO6" s="111"/>
      <c r="ALP6" s="111"/>
      <c r="ALQ6" s="111"/>
      <c r="ALR6" s="111"/>
      <c r="ALS6" s="111"/>
      <c r="ALT6" s="111"/>
      <c r="ALU6" s="111"/>
      <c r="ALV6" s="111"/>
      <c r="ALW6" s="111"/>
      <c r="ALX6" s="111"/>
      <c r="ALY6" s="111"/>
      <c r="ALZ6" s="111"/>
      <c r="AMA6" s="111"/>
      <c r="AMB6" s="111"/>
      <c r="AMC6" s="111"/>
      <c r="AMD6" s="111"/>
      <c r="AME6" s="111"/>
      <c r="AMF6" s="111"/>
      <c r="AMG6" s="111"/>
      <c r="AMH6" s="111"/>
    </row>
    <row r="7" spans="1:1022" ht="11.25">
      <c r="A7" s="207"/>
      <c r="B7" s="209"/>
      <c r="C7" s="2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  <c r="IX7" s="111"/>
      <c r="IY7" s="111"/>
      <c r="IZ7" s="111"/>
      <c r="JA7" s="111"/>
      <c r="JB7" s="111"/>
      <c r="JC7" s="111"/>
      <c r="JD7" s="111"/>
      <c r="JE7" s="111"/>
      <c r="JF7" s="111"/>
      <c r="JG7" s="111"/>
      <c r="JH7" s="111"/>
      <c r="JI7" s="111"/>
      <c r="JJ7" s="111"/>
      <c r="JK7" s="111"/>
      <c r="JL7" s="111"/>
      <c r="JM7" s="111"/>
      <c r="JN7" s="111"/>
      <c r="JO7" s="111"/>
      <c r="JP7" s="111"/>
      <c r="JQ7" s="111"/>
      <c r="JR7" s="111"/>
      <c r="JS7" s="111"/>
      <c r="JT7" s="111"/>
      <c r="JU7" s="111"/>
      <c r="JV7" s="111"/>
      <c r="JW7" s="111"/>
      <c r="JX7" s="111"/>
      <c r="JY7" s="111"/>
      <c r="JZ7" s="111"/>
      <c r="KA7" s="111"/>
      <c r="KB7" s="111"/>
      <c r="KC7" s="111"/>
      <c r="KD7" s="111"/>
      <c r="KE7" s="111"/>
      <c r="KF7" s="111"/>
      <c r="KG7" s="111"/>
      <c r="KH7" s="111"/>
      <c r="KI7" s="111"/>
      <c r="KJ7" s="111"/>
      <c r="KK7" s="111"/>
      <c r="KL7" s="111"/>
      <c r="KM7" s="111"/>
      <c r="KN7" s="111"/>
      <c r="KO7" s="111"/>
      <c r="KP7" s="111"/>
      <c r="KQ7" s="111"/>
      <c r="KR7" s="111"/>
      <c r="KS7" s="111"/>
      <c r="KT7" s="111"/>
      <c r="KU7" s="111"/>
      <c r="KV7" s="111"/>
      <c r="KW7" s="111"/>
      <c r="KX7" s="111"/>
      <c r="KY7" s="111"/>
      <c r="KZ7" s="111"/>
      <c r="LA7" s="111"/>
      <c r="LB7" s="111"/>
      <c r="LC7" s="111"/>
      <c r="LD7" s="111"/>
      <c r="LE7" s="111"/>
      <c r="LF7" s="111"/>
      <c r="LG7" s="111"/>
      <c r="LH7" s="111"/>
      <c r="LI7" s="111"/>
      <c r="LJ7" s="111"/>
      <c r="LK7" s="111"/>
      <c r="LL7" s="111"/>
      <c r="LM7" s="111"/>
      <c r="LN7" s="111"/>
      <c r="LO7" s="111"/>
      <c r="LP7" s="111"/>
      <c r="LQ7" s="111"/>
      <c r="LR7" s="111"/>
      <c r="LS7" s="111"/>
      <c r="LT7" s="111"/>
      <c r="LU7" s="111"/>
      <c r="LV7" s="111"/>
      <c r="LW7" s="111"/>
      <c r="LX7" s="111"/>
      <c r="LY7" s="111"/>
      <c r="LZ7" s="111"/>
      <c r="MA7" s="111"/>
      <c r="MB7" s="111"/>
      <c r="MC7" s="111"/>
      <c r="MD7" s="111"/>
      <c r="ME7" s="111"/>
      <c r="MF7" s="111"/>
      <c r="MG7" s="111"/>
      <c r="MH7" s="111"/>
      <c r="MI7" s="111"/>
      <c r="MJ7" s="111"/>
      <c r="MK7" s="111"/>
      <c r="ML7" s="111"/>
      <c r="MM7" s="111"/>
      <c r="MN7" s="111"/>
      <c r="MO7" s="111"/>
      <c r="MP7" s="111"/>
      <c r="MQ7" s="111"/>
      <c r="MR7" s="111"/>
      <c r="MS7" s="111"/>
      <c r="MT7" s="111"/>
      <c r="MU7" s="111"/>
      <c r="MV7" s="111"/>
      <c r="MW7" s="111"/>
      <c r="MX7" s="111"/>
      <c r="MY7" s="111"/>
      <c r="MZ7" s="111"/>
      <c r="NA7" s="111"/>
      <c r="NB7" s="111"/>
      <c r="NC7" s="111"/>
      <c r="ND7" s="111"/>
      <c r="NE7" s="111"/>
      <c r="NF7" s="111"/>
      <c r="NG7" s="111"/>
      <c r="NH7" s="111"/>
      <c r="NI7" s="111"/>
      <c r="NJ7" s="111"/>
      <c r="NK7" s="111"/>
      <c r="NL7" s="111"/>
      <c r="NM7" s="111"/>
      <c r="NN7" s="111"/>
      <c r="NO7" s="111"/>
      <c r="NP7" s="111"/>
      <c r="NQ7" s="111"/>
      <c r="NR7" s="111"/>
      <c r="NS7" s="111"/>
      <c r="NT7" s="111"/>
      <c r="NU7" s="111"/>
      <c r="NV7" s="111"/>
      <c r="NW7" s="111"/>
      <c r="NX7" s="111"/>
      <c r="NY7" s="111"/>
      <c r="NZ7" s="111"/>
      <c r="OA7" s="111"/>
      <c r="OB7" s="111"/>
      <c r="OC7" s="111"/>
      <c r="OD7" s="111"/>
      <c r="OE7" s="111"/>
      <c r="OF7" s="111"/>
      <c r="OG7" s="111"/>
      <c r="OH7" s="111"/>
      <c r="OI7" s="111"/>
      <c r="OJ7" s="111"/>
      <c r="OK7" s="111"/>
      <c r="OL7" s="111"/>
      <c r="OM7" s="111"/>
      <c r="ON7" s="111"/>
      <c r="OO7" s="111"/>
      <c r="OP7" s="111"/>
      <c r="OQ7" s="111"/>
      <c r="OR7" s="111"/>
      <c r="OS7" s="111"/>
      <c r="OT7" s="111"/>
      <c r="OU7" s="111"/>
      <c r="OV7" s="111"/>
      <c r="OW7" s="111"/>
      <c r="OX7" s="111"/>
      <c r="OY7" s="111"/>
      <c r="OZ7" s="111"/>
      <c r="PA7" s="111"/>
      <c r="PB7" s="111"/>
      <c r="PC7" s="111"/>
      <c r="PD7" s="111"/>
      <c r="PE7" s="111"/>
      <c r="PF7" s="111"/>
      <c r="PG7" s="111"/>
      <c r="PH7" s="111"/>
      <c r="PI7" s="111"/>
      <c r="PJ7" s="111"/>
      <c r="PK7" s="111"/>
      <c r="PL7" s="111"/>
      <c r="PM7" s="111"/>
      <c r="PN7" s="111"/>
      <c r="PO7" s="111"/>
      <c r="PP7" s="111"/>
      <c r="PQ7" s="111"/>
      <c r="PR7" s="111"/>
      <c r="PS7" s="111"/>
      <c r="PT7" s="111"/>
      <c r="PU7" s="111"/>
      <c r="PV7" s="111"/>
      <c r="PW7" s="111"/>
      <c r="PX7" s="111"/>
      <c r="PY7" s="111"/>
      <c r="PZ7" s="111"/>
      <c r="QA7" s="111"/>
      <c r="QB7" s="111"/>
      <c r="QC7" s="111"/>
      <c r="QD7" s="111"/>
      <c r="QE7" s="111"/>
      <c r="QF7" s="111"/>
      <c r="QG7" s="111"/>
      <c r="QH7" s="111"/>
      <c r="QI7" s="111"/>
      <c r="QJ7" s="111"/>
      <c r="QK7" s="111"/>
      <c r="QL7" s="111"/>
      <c r="QM7" s="111"/>
      <c r="QN7" s="111"/>
      <c r="QO7" s="111"/>
      <c r="QP7" s="111"/>
      <c r="QQ7" s="111"/>
      <c r="QR7" s="111"/>
      <c r="QS7" s="111"/>
      <c r="QT7" s="111"/>
      <c r="QU7" s="111"/>
      <c r="QV7" s="111"/>
      <c r="QW7" s="111"/>
      <c r="QX7" s="111"/>
      <c r="QY7" s="111"/>
      <c r="QZ7" s="111"/>
      <c r="RA7" s="111"/>
      <c r="RB7" s="111"/>
      <c r="RC7" s="111"/>
      <c r="RD7" s="111"/>
      <c r="RE7" s="111"/>
      <c r="RF7" s="111"/>
      <c r="RG7" s="111"/>
      <c r="RH7" s="111"/>
      <c r="RI7" s="111"/>
      <c r="RJ7" s="111"/>
      <c r="RK7" s="111"/>
      <c r="RL7" s="111"/>
      <c r="RM7" s="111"/>
      <c r="RN7" s="111"/>
      <c r="RO7" s="111"/>
      <c r="RP7" s="111"/>
      <c r="RQ7" s="111"/>
      <c r="RR7" s="111"/>
      <c r="RS7" s="111"/>
      <c r="RT7" s="111"/>
      <c r="RU7" s="111"/>
      <c r="RV7" s="111"/>
      <c r="RW7" s="111"/>
      <c r="RX7" s="111"/>
      <c r="RY7" s="111"/>
      <c r="RZ7" s="111"/>
      <c r="SA7" s="111"/>
      <c r="SB7" s="111"/>
      <c r="SC7" s="111"/>
      <c r="SD7" s="111"/>
      <c r="SE7" s="111"/>
      <c r="SF7" s="111"/>
      <c r="SG7" s="111"/>
      <c r="SH7" s="111"/>
      <c r="SI7" s="111"/>
      <c r="SJ7" s="111"/>
      <c r="SK7" s="111"/>
      <c r="SL7" s="111"/>
      <c r="SM7" s="111"/>
      <c r="SN7" s="111"/>
      <c r="SO7" s="111"/>
      <c r="SP7" s="111"/>
      <c r="SQ7" s="111"/>
      <c r="SR7" s="111"/>
      <c r="SS7" s="111"/>
      <c r="ST7" s="111"/>
      <c r="SU7" s="111"/>
      <c r="SV7" s="111"/>
      <c r="SW7" s="111"/>
      <c r="SX7" s="111"/>
      <c r="SY7" s="111"/>
      <c r="SZ7" s="111"/>
      <c r="TA7" s="111"/>
      <c r="TB7" s="111"/>
      <c r="TC7" s="111"/>
      <c r="TD7" s="111"/>
      <c r="TE7" s="111"/>
      <c r="TF7" s="111"/>
      <c r="TG7" s="111"/>
      <c r="TH7" s="111"/>
      <c r="TI7" s="111"/>
      <c r="TJ7" s="111"/>
      <c r="TK7" s="111"/>
      <c r="TL7" s="111"/>
      <c r="TM7" s="111"/>
      <c r="TN7" s="111"/>
      <c r="TO7" s="111"/>
      <c r="TP7" s="111"/>
      <c r="TQ7" s="111"/>
      <c r="TR7" s="111"/>
      <c r="TS7" s="111"/>
      <c r="TT7" s="111"/>
      <c r="TU7" s="111"/>
      <c r="TV7" s="111"/>
      <c r="TW7" s="111"/>
      <c r="TX7" s="111"/>
      <c r="TY7" s="111"/>
      <c r="TZ7" s="111"/>
      <c r="UA7" s="111"/>
      <c r="UB7" s="111"/>
      <c r="UC7" s="111"/>
      <c r="UD7" s="111"/>
      <c r="UE7" s="111"/>
      <c r="UF7" s="111"/>
      <c r="UG7" s="111"/>
      <c r="UH7" s="111"/>
      <c r="UI7" s="111"/>
      <c r="UJ7" s="111"/>
      <c r="UK7" s="111"/>
      <c r="UL7" s="111"/>
      <c r="UM7" s="111"/>
      <c r="UN7" s="111"/>
      <c r="UO7" s="111"/>
      <c r="UP7" s="111"/>
      <c r="UQ7" s="111"/>
      <c r="UR7" s="111"/>
      <c r="US7" s="111"/>
      <c r="UT7" s="111"/>
      <c r="UU7" s="111"/>
      <c r="UV7" s="111"/>
      <c r="UW7" s="111"/>
      <c r="UX7" s="111"/>
      <c r="UY7" s="111"/>
      <c r="UZ7" s="111"/>
      <c r="VA7" s="111"/>
      <c r="VB7" s="111"/>
      <c r="VC7" s="111"/>
      <c r="VD7" s="111"/>
      <c r="VE7" s="111"/>
      <c r="VF7" s="111"/>
      <c r="VG7" s="111"/>
      <c r="VH7" s="111"/>
      <c r="VI7" s="111"/>
      <c r="VJ7" s="111"/>
      <c r="VK7" s="111"/>
      <c r="VL7" s="111"/>
      <c r="VM7" s="111"/>
      <c r="VN7" s="111"/>
      <c r="VO7" s="111"/>
      <c r="VP7" s="111"/>
      <c r="VQ7" s="111"/>
      <c r="VR7" s="111"/>
      <c r="VS7" s="111"/>
      <c r="VT7" s="111"/>
      <c r="VU7" s="111"/>
      <c r="VV7" s="111"/>
      <c r="VW7" s="111"/>
      <c r="VX7" s="111"/>
      <c r="VY7" s="111"/>
      <c r="VZ7" s="111"/>
      <c r="WA7" s="111"/>
      <c r="WB7" s="111"/>
      <c r="WC7" s="111"/>
      <c r="WD7" s="111"/>
      <c r="WE7" s="111"/>
      <c r="WF7" s="111"/>
      <c r="WG7" s="111"/>
      <c r="WH7" s="111"/>
      <c r="WI7" s="111"/>
      <c r="WJ7" s="111"/>
      <c r="WK7" s="111"/>
      <c r="WL7" s="111"/>
      <c r="WM7" s="111"/>
      <c r="WN7" s="111"/>
      <c r="WO7" s="111"/>
      <c r="WP7" s="111"/>
      <c r="WQ7" s="111"/>
      <c r="WR7" s="111"/>
      <c r="WS7" s="111"/>
      <c r="WT7" s="111"/>
      <c r="WU7" s="111"/>
      <c r="WV7" s="111"/>
      <c r="WW7" s="111"/>
      <c r="WX7" s="111"/>
      <c r="WY7" s="111"/>
      <c r="WZ7" s="111"/>
      <c r="XA7" s="111"/>
      <c r="XB7" s="111"/>
      <c r="XC7" s="111"/>
      <c r="XD7" s="111"/>
      <c r="XE7" s="111"/>
      <c r="XF7" s="111"/>
      <c r="XG7" s="111"/>
      <c r="XH7" s="111"/>
      <c r="XI7" s="111"/>
      <c r="XJ7" s="111"/>
      <c r="XK7" s="111"/>
      <c r="XL7" s="111"/>
      <c r="XM7" s="111"/>
      <c r="XN7" s="111"/>
      <c r="XO7" s="111"/>
      <c r="XP7" s="111"/>
      <c r="XQ7" s="111"/>
      <c r="XR7" s="111"/>
      <c r="XS7" s="111"/>
      <c r="XT7" s="111"/>
      <c r="XU7" s="111"/>
      <c r="XV7" s="111"/>
      <c r="XW7" s="111"/>
      <c r="XX7" s="111"/>
      <c r="XY7" s="111"/>
      <c r="XZ7" s="111"/>
      <c r="YA7" s="111"/>
      <c r="YB7" s="111"/>
      <c r="YC7" s="111"/>
      <c r="YD7" s="111"/>
      <c r="YE7" s="111"/>
      <c r="YF7" s="111"/>
      <c r="YG7" s="111"/>
      <c r="YH7" s="111"/>
      <c r="YI7" s="111"/>
      <c r="YJ7" s="111"/>
      <c r="YK7" s="111"/>
      <c r="YL7" s="111"/>
      <c r="YM7" s="111"/>
      <c r="YN7" s="111"/>
      <c r="YO7" s="111"/>
      <c r="YP7" s="111"/>
      <c r="YQ7" s="111"/>
      <c r="YR7" s="111"/>
      <c r="YS7" s="111"/>
      <c r="YT7" s="111"/>
      <c r="YU7" s="111"/>
      <c r="YV7" s="111"/>
      <c r="YW7" s="111"/>
      <c r="YX7" s="111"/>
      <c r="YY7" s="111"/>
      <c r="YZ7" s="111"/>
      <c r="ZA7" s="111"/>
      <c r="ZB7" s="111"/>
      <c r="ZC7" s="111"/>
      <c r="ZD7" s="111"/>
      <c r="ZE7" s="111"/>
      <c r="ZF7" s="111"/>
      <c r="ZG7" s="111"/>
      <c r="ZH7" s="111"/>
      <c r="ZI7" s="111"/>
      <c r="ZJ7" s="111"/>
      <c r="ZK7" s="111"/>
      <c r="ZL7" s="111"/>
      <c r="ZM7" s="111"/>
      <c r="ZN7" s="111"/>
      <c r="ZO7" s="111"/>
      <c r="ZP7" s="111"/>
      <c r="ZQ7" s="111"/>
      <c r="ZR7" s="111"/>
      <c r="ZS7" s="111"/>
      <c r="ZT7" s="111"/>
      <c r="ZU7" s="111"/>
      <c r="ZV7" s="111"/>
      <c r="ZW7" s="111"/>
      <c r="ZX7" s="111"/>
      <c r="ZY7" s="111"/>
      <c r="ZZ7" s="111"/>
      <c r="AAA7" s="111"/>
      <c r="AAB7" s="111"/>
      <c r="AAC7" s="111"/>
      <c r="AAD7" s="111"/>
      <c r="AAE7" s="111"/>
      <c r="AAF7" s="111"/>
      <c r="AAG7" s="111"/>
      <c r="AAH7" s="111"/>
      <c r="AAI7" s="111"/>
      <c r="AAJ7" s="111"/>
      <c r="AAK7" s="111"/>
      <c r="AAL7" s="111"/>
      <c r="AAM7" s="111"/>
      <c r="AAN7" s="111"/>
      <c r="AAO7" s="111"/>
      <c r="AAP7" s="111"/>
      <c r="AAQ7" s="111"/>
      <c r="AAR7" s="111"/>
      <c r="AAS7" s="111"/>
      <c r="AAT7" s="111"/>
      <c r="AAU7" s="111"/>
      <c r="AAV7" s="111"/>
      <c r="AAW7" s="111"/>
      <c r="AAX7" s="111"/>
      <c r="AAY7" s="111"/>
      <c r="AAZ7" s="111"/>
      <c r="ABA7" s="111"/>
      <c r="ABB7" s="111"/>
      <c r="ABC7" s="111"/>
      <c r="ABD7" s="111"/>
      <c r="ABE7" s="111"/>
      <c r="ABF7" s="111"/>
      <c r="ABG7" s="111"/>
      <c r="ABH7" s="111"/>
      <c r="ABI7" s="111"/>
      <c r="ABJ7" s="111"/>
      <c r="ABK7" s="111"/>
      <c r="ABL7" s="111"/>
      <c r="ABM7" s="111"/>
      <c r="ABN7" s="111"/>
      <c r="ABO7" s="111"/>
      <c r="ABP7" s="111"/>
      <c r="ABQ7" s="111"/>
      <c r="ABR7" s="111"/>
      <c r="ABS7" s="111"/>
      <c r="ABT7" s="111"/>
      <c r="ABU7" s="111"/>
      <c r="ABV7" s="111"/>
      <c r="ABW7" s="111"/>
      <c r="ABX7" s="111"/>
      <c r="ABY7" s="111"/>
      <c r="ABZ7" s="111"/>
      <c r="ACA7" s="111"/>
      <c r="ACB7" s="111"/>
      <c r="ACC7" s="111"/>
      <c r="ACD7" s="111"/>
      <c r="ACE7" s="111"/>
      <c r="ACF7" s="111"/>
      <c r="ACG7" s="111"/>
      <c r="ACH7" s="111"/>
      <c r="ACI7" s="111"/>
      <c r="ACJ7" s="111"/>
      <c r="ACK7" s="111"/>
      <c r="ACL7" s="111"/>
      <c r="ACM7" s="111"/>
      <c r="ACN7" s="111"/>
      <c r="ACO7" s="111"/>
      <c r="ACP7" s="111"/>
      <c r="ACQ7" s="111"/>
      <c r="ACR7" s="111"/>
      <c r="ACS7" s="111"/>
      <c r="ACT7" s="111"/>
      <c r="ACU7" s="111"/>
      <c r="ACV7" s="111"/>
      <c r="ACW7" s="111"/>
      <c r="ACX7" s="111"/>
      <c r="ACY7" s="111"/>
      <c r="ACZ7" s="111"/>
      <c r="ADA7" s="111"/>
      <c r="ADB7" s="111"/>
      <c r="ADC7" s="111"/>
      <c r="ADD7" s="111"/>
      <c r="ADE7" s="111"/>
      <c r="ADF7" s="111"/>
      <c r="ADG7" s="111"/>
      <c r="ADH7" s="111"/>
      <c r="ADI7" s="111"/>
      <c r="ADJ7" s="111"/>
      <c r="ADK7" s="111"/>
      <c r="ADL7" s="111"/>
      <c r="ADM7" s="111"/>
      <c r="ADN7" s="111"/>
      <c r="ADO7" s="111"/>
      <c r="ADP7" s="111"/>
      <c r="ADQ7" s="111"/>
      <c r="ADR7" s="111"/>
      <c r="ADS7" s="111"/>
      <c r="ADT7" s="111"/>
      <c r="ADU7" s="111"/>
      <c r="ADV7" s="111"/>
      <c r="ADW7" s="111"/>
      <c r="ADX7" s="111"/>
      <c r="ADY7" s="111"/>
      <c r="ADZ7" s="111"/>
      <c r="AEA7" s="111"/>
      <c r="AEB7" s="111"/>
      <c r="AEC7" s="111"/>
      <c r="AED7" s="111"/>
      <c r="AEE7" s="111"/>
      <c r="AEF7" s="111"/>
      <c r="AEG7" s="111"/>
      <c r="AEH7" s="111"/>
      <c r="AEI7" s="111"/>
      <c r="AEJ7" s="111"/>
      <c r="AEK7" s="111"/>
      <c r="AEL7" s="111"/>
      <c r="AEM7" s="111"/>
      <c r="AEN7" s="111"/>
      <c r="AEO7" s="111"/>
      <c r="AEP7" s="111"/>
      <c r="AEQ7" s="111"/>
      <c r="AER7" s="111"/>
      <c r="AES7" s="111"/>
      <c r="AET7" s="111"/>
      <c r="AEU7" s="111"/>
      <c r="AEV7" s="111"/>
      <c r="AEW7" s="111"/>
      <c r="AEX7" s="111"/>
      <c r="AEY7" s="111"/>
      <c r="AEZ7" s="111"/>
      <c r="AFA7" s="111"/>
      <c r="AFB7" s="111"/>
      <c r="AFC7" s="111"/>
      <c r="AFD7" s="111"/>
      <c r="AFE7" s="111"/>
      <c r="AFF7" s="111"/>
      <c r="AFG7" s="111"/>
      <c r="AFH7" s="111"/>
      <c r="AFI7" s="111"/>
      <c r="AFJ7" s="111"/>
      <c r="AFK7" s="111"/>
      <c r="AFL7" s="111"/>
      <c r="AFM7" s="111"/>
      <c r="AFN7" s="111"/>
      <c r="AFO7" s="111"/>
      <c r="AFP7" s="111"/>
      <c r="AFQ7" s="111"/>
      <c r="AFR7" s="111"/>
      <c r="AFS7" s="111"/>
      <c r="AFT7" s="111"/>
      <c r="AFU7" s="111"/>
      <c r="AFV7" s="111"/>
      <c r="AFW7" s="111"/>
      <c r="AFX7" s="111"/>
      <c r="AFY7" s="111"/>
      <c r="AFZ7" s="111"/>
      <c r="AGA7" s="111"/>
      <c r="AGB7" s="111"/>
      <c r="AGC7" s="111"/>
      <c r="AGD7" s="111"/>
      <c r="AGE7" s="111"/>
      <c r="AGF7" s="111"/>
      <c r="AGG7" s="111"/>
      <c r="AGH7" s="111"/>
      <c r="AGI7" s="111"/>
      <c r="AGJ7" s="111"/>
      <c r="AGK7" s="111"/>
      <c r="AGL7" s="111"/>
      <c r="AGM7" s="111"/>
      <c r="AGN7" s="111"/>
      <c r="AGO7" s="111"/>
      <c r="AGP7" s="111"/>
      <c r="AGQ7" s="111"/>
      <c r="AGR7" s="111"/>
      <c r="AGS7" s="111"/>
      <c r="AGT7" s="111"/>
      <c r="AGU7" s="111"/>
      <c r="AGV7" s="111"/>
      <c r="AGW7" s="111"/>
      <c r="AGX7" s="111"/>
      <c r="AGY7" s="111"/>
      <c r="AGZ7" s="111"/>
      <c r="AHA7" s="111"/>
      <c r="AHB7" s="111"/>
      <c r="AHC7" s="111"/>
      <c r="AHD7" s="111"/>
      <c r="AHE7" s="111"/>
      <c r="AHF7" s="111"/>
      <c r="AHG7" s="111"/>
      <c r="AHH7" s="111"/>
      <c r="AHI7" s="111"/>
      <c r="AHJ7" s="111"/>
      <c r="AHK7" s="111"/>
      <c r="AHL7" s="111"/>
      <c r="AHM7" s="111"/>
      <c r="AHN7" s="111"/>
      <c r="AHO7" s="111"/>
      <c r="AHP7" s="111"/>
      <c r="AHQ7" s="111"/>
      <c r="AHR7" s="111"/>
      <c r="AHS7" s="111"/>
      <c r="AHT7" s="111"/>
      <c r="AHU7" s="111"/>
      <c r="AHV7" s="111"/>
      <c r="AHW7" s="111"/>
      <c r="AHX7" s="111"/>
      <c r="AHY7" s="111"/>
      <c r="AHZ7" s="111"/>
      <c r="AIA7" s="111"/>
      <c r="AIB7" s="111"/>
      <c r="AIC7" s="111"/>
      <c r="AID7" s="111"/>
      <c r="AIE7" s="111"/>
      <c r="AIF7" s="111"/>
      <c r="AIG7" s="111"/>
      <c r="AIH7" s="111"/>
      <c r="AII7" s="111"/>
      <c r="AIJ7" s="111"/>
      <c r="AIK7" s="111"/>
      <c r="AIL7" s="111"/>
      <c r="AIM7" s="111"/>
      <c r="AIN7" s="111"/>
      <c r="AIO7" s="111"/>
      <c r="AIP7" s="111"/>
      <c r="AIQ7" s="111"/>
      <c r="AIR7" s="111"/>
      <c r="AIS7" s="111"/>
      <c r="AIT7" s="111"/>
      <c r="AIU7" s="111"/>
      <c r="AIV7" s="111"/>
      <c r="AIW7" s="111"/>
      <c r="AIX7" s="111"/>
      <c r="AIY7" s="111"/>
      <c r="AIZ7" s="111"/>
      <c r="AJA7" s="111"/>
      <c r="AJB7" s="111"/>
      <c r="AJC7" s="111"/>
      <c r="AJD7" s="111"/>
      <c r="AJE7" s="111"/>
      <c r="AJF7" s="111"/>
      <c r="AJG7" s="111"/>
      <c r="AJH7" s="111"/>
      <c r="AJI7" s="111"/>
      <c r="AJJ7" s="111"/>
      <c r="AJK7" s="111"/>
      <c r="AJL7" s="111"/>
      <c r="AJM7" s="111"/>
      <c r="AJN7" s="111"/>
      <c r="AJO7" s="111"/>
      <c r="AJP7" s="111"/>
      <c r="AJQ7" s="111"/>
      <c r="AJR7" s="111"/>
      <c r="AJS7" s="111"/>
      <c r="AJT7" s="111"/>
      <c r="AJU7" s="111"/>
      <c r="AJV7" s="111"/>
      <c r="AJW7" s="111"/>
      <c r="AJX7" s="111"/>
      <c r="AJY7" s="111"/>
      <c r="AJZ7" s="111"/>
      <c r="AKA7" s="111"/>
      <c r="AKB7" s="111"/>
      <c r="AKC7" s="111"/>
      <c r="AKD7" s="111"/>
      <c r="AKE7" s="111"/>
      <c r="AKF7" s="111"/>
      <c r="AKG7" s="111"/>
      <c r="AKH7" s="111"/>
      <c r="AKI7" s="111"/>
      <c r="AKJ7" s="111"/>
      <c r="AKK7" s="111"/>
      <c r="AKL7" s="111"/>
      <c r="AKM7" s="111"/>
      <c r="AKN7" s="111"/>
      <c r="AKO7" s="111"/>
      <c r="AKP7" s="111"/>
      <c r="AKQ7" s="111"/>
      <c r="AKR7" s="111"/>
      <c r="AKS7" s="111"/>
      <c r="AKT7" s="111"/>
      <c r="AKU7" s="111"/>
      <c r="AKV7" s="111"/>
      <c r="AKW7" s="111"/>
      <c r="AKX7" s="111"/>
      <c r="AKY7" s="111"/>
      <c r="AKZ7" s="111"/>
      <c r="ALA7" s="111"/>
      <c r="ALB7" s="111"/>
      <c r="ALC7" s="111"/>
      <c r="ALD7" s="111"/>
      <c r="ALE7" s="111"/>
      <c r="ALF7" s="111"/>
      <c r="ALG7" s="111"/>
      <c r="ALH7" s="111"/>
      <c r="ALI7" s="111"/>
      <c r="ALJ7" s="111"/>
      <c r="ALK7" s="111"/>
      <c r="ALL7" s="111"/>
      <c r="ALM7" s="111"/>
      <c r="ALN7" s="111"/>
      <c r="ALO7" s="111"/>
      <c r="ALP7" s="111"/>
      <c r="ALQ7" s="111"/>
      <c r="ALR7" s="111"/>
      <c r="ALS7" s="111"/>
      <c r="ALT7" s="111"/>
      <c r="ALU7" s="111"/>
      <c r="ALV7" s="111"/>
      <c r="ALW7" s="111"/>
      <c r="ALX7" s="111"/>
      <c r="ALY7" s="111"/>
      <c r="ALZ7" s="111"/>
      <c r="AMA7" s="111"/>
      <c r="AMB7" s="111"/>
      <c r="AMC7" s="111"/>
      <c r="AMD7" s="111"/>
      <c r="AME7" s="111"/>
      <c r="AMF7" s="111"/>
      <c r="AMG7" s="111"/>
      <c r="AMH7" s="111"/>
    </row>
    <row r="8" spans="1:1022" s="96" customFormat="1" ht="12.75">
      <c r="A8" s="101">
        <v>1</v>
      </c>
      <c r="B8" s="102" t="s">
        <v>30</v>
      </c>
      <c r="C8" s="71" t="s">
        <v>296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</row>
    <row r="9" spans="1:1022" s="96" customFormat="1" ht="12.75">
      <c r="A9" s="101">
        <v>1</v>
      </c>
      <c r="B9" s="102" t="s">
        <v>46</v>
      </c>
      <c r="C9" s="71" t="s">
        <v>296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</row>
    <row r="10" spans="1:1022" s="96" customFormat="1" ht="12.75">
      <c r="A10" s="101">
        <v>1</v>
      </c>
      <c r="B10" s="102" t="s">
        <v>44</v>
      </c>
      <c r="C10" s="71" t="s">
        <v>296</v>
      </c>
      <c r="D10" s="97"/>
      <c r="E10" s="97"/>
      <c r="F10" s="97"/>
      <c r="G10" s="97"/>
      <c r="H10" s="97"/>
      <c r="I10" s="71" t="s">
        <v>296</v>
      </c>
      <c r="J10" s="97"/>
      <c r="K10" s="97"/>
      <c r="L10" s="97"/>
      <c r="M10" s="97"/>
      <c r="N10" s="97"/>
      <c r="O10" s="98"/>
    </row>
    <row r="11" spans="1:1022" s="96" customFormat="1" ht="12.75">
      <c r="A11" s="101">
        <v>1</v>
      </c>
      <c r="B11" s="102" t="s">
        <v>27</v>
      </c>
      <c r="C11" s="71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8"/>
    </row>
    <row r="12" spans="1:1022" s="96" customFormat="1" ht="12.75">
      <c r="A12" s="101">
        <v>1</v>
      </c>
      <c r="B12" s="102" t="s">
        <v>48</v>
      </c>
      <c r="C12" s="71" t="s">
        <v>296</v>
      </c>
      <c r="D12" s="97"/>
      <c r="E12" s="97"/>
      <c r="F12" s="97"/>
      <c r="G12" s="97"/>
      <c r="H12" s="97"/>
      <c r="I12" s="97"/>
      <c r="J12" s="97"/>
      <c r="K12" s="71" t="s">
        <v>296</v>
      </c>
      <c r="L12" s="97"/>
      <c r="M12" s="97"/>
      <c r="N12" s="97"/>
      <c r="O12" s="98"/>
    </row>
    <row r="13" spans="1:1022" s="96" customFormat="1" ht="12.75">
      <c r="A13" s="101">
        <v>1</v>
      </c>
      <c r="B13" s="102" t="s">
        <v>33</v>
      </c>
      <c r="C13" s="71" t="s">
        <v>296</v>
      </c>
      <c r="D13" s="97"/>
      <c r="E13" s="71" t="s">
        <v>296</v>
      </c>
      <c r="F13" s="97"/>
      <c r="G13" s="97"/>
      <c r="H13" s="97"/>
      <c r="I13" s="97"/>
      <c r="J13" s="97"/>
      <c r="K13" s="97"/>
      <c r="L13" s="97"/>
      <c r="M13" s="97"/>
      <c r="N13" s="97"/>
      <c r="O13" s="98"/>
    </row>
    <row r="14" spans="1:1022" s="96" customFormat="1" ht="12.75">
      <c r="A14" s="101">
        <v>1</v>
      </c>
      <c r="B14" s="102" t="s">
        <v>52</v>
      </c>
      <c r="C14" s="71" t="s">
        <v>296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8"/>
    </row>
    <row r="15" spans="1:1022" s="96" customFormat="1" ht="12.75">
      <c r="A15" s="101">
        <v>1</v>
      </c>
      <c r="B15" s="102" t="s">
        <v>41</v>
      </c>
      <c r="C15" s="71" t="s">
        <v>296</v>
      </c>
      <c r="D15" s="97"/>
      <c r="E15" s="71" t="s">
        <v>296</v>
      </c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022" s="96" customFormat="1" ht="12.75">
      <c r="A16" s="101">
        <v>1</v>
      </c>
      <c r="B16" s="102" t="s">
        <v>55</v>
      </c>
      <c r="C16" s="71" t="s">
        <v>296</v>
      </c>
      <c r="D16" s="97"/>
      <c r="E16" s="97"/>
      <c r="F16" s="97"/>
      <c r="G16" s="71" t="s">
        <v>296</v>
      </c>
      <c r="H16" s="97"/>
      <c r="I16" s="97"/>
      <c r="J16" s="97"/>
      <c r="K16" s="97"/>
      <c r="L16" s="97"/>
      <c r="M16" s="71" t="s">
        <v>296</v>
      </c>
      <c r="N16" s="97"/>
      <c r="O16" s="98"/>
    </row>
    <row r="17" spans="1:15" s="96" customFormat="1" ht="12.75">
      <c r="A17" s="101">
        <v>1</v>
      </c>
      <c r="B17" s="102" t="s">
        <v>42</v>
      </c>
      <c r="C17" s="71" t="s">
        <v>296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</row>
    <row r="18" spans="1:15" s="96" customFormat="1" ht="12.75">
      <c r="A18" s="101">
        <v>1</v>
      </c>
      <c r="B18" s="102" t="s">
        <v>35</v>
      </c>
      <c r="C18" s="71" t="s">
        <v>296</v>
      </c>
      <c r="D18" s="97"/>
      <c r="E18" s="71" t="s">
        <v>296</v>
      </c>
      <c r="F18" s="97"/>
      <c r="G18" s="71" t="s">
        <v>296</v>
      </c>
      <c r="H18" s="97"/>
      <c r="I18" s="71" t="s">
        <v>296</v>
      </c>
      <c r="J18" s="97"/>
      <c r="K18" s="71" t="s">
        <v>296</v>
      </c>
      <c r="L18" s="71" t="s">
        <v>296</v>
      </c>
      <c r="M18" s="97"/>
      <c r="N18" s="71" t="s">
        <v>296</v>
      </c>
      <c r="O18" s="98"/>
    </row>
    <row r="19" spans="1:15" s="96" customFormat="1" ht="12.75">
      <c r="A19" s="101">
        <v>2</v>
      </c>
      <c r="B19" s="102" t="s">
        <v>65</v>
      </c>
      <c r="C19" s="97"/>
      <c r="D19" s="71" t="s">
        <v>296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</row>
    <row r="20" spans="1:15" s="96" customFormat="1" ht="12.75">
      <c r="A20" s="101">
        <v>2</v>
      </c>
      <c r="B20" s="102" t="s">
        <v>71</v>
      </c>
      <c r="C20" s="97"/>
      <c r="D20" s="71" t="s">
        <v>296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/>
    </row>
    <row r="21" spans="1:15" s="96" customFormat="1" ht="12.75">
      <c r="A21" s="101">
        <v>2</v>
      </c>
      <c r="B21" s="102" t="s">
        <v>69</v>
      </c>
      <c r="C21" s="97"/>
      <c r="D21" s="71" t="s">
        <v>296</v>
      </c>
      <c r="E21" s="97"/>
      <c r="F21" s="71" t="s">
        <v>296</v>
      </c>
      <c r="G21" s="97"/>
      <c r="H21" s="97"/>
      <c r="I21" s="71" t="s">
        <v>296</v>
      </c>
      <c r="J21" s="97"/>
      <c r="K21" s="97"/>
      <c r="L21" s="97"/>
      <c r="M21" s="71" t="s">
        <v>296</v>
      </c>
      <c r="N21" s="97"/>
      <c r="O21" s="98"/>
    </row>
    <row r="22" spans="1:15" s="96" customFormat="1" ht="12.75">
      <c r="A22" s="101">
        <v>2</v>
      </c>
      <c r="B22" s="102" t="s">
        <v>60</v>
      </c>
      <c r="C22" s="97"/>
      <c r="D22" s="71" t="s">
        <v>296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8"/>
    </row>
    <row r="23" spans="1:15" s="96" customFormat="1" ht="15">
      <c r="A23" s="101">
        <v>2</v>
      </c>
      <c r="B23" s="115" t="s">
        <v>381</v>
      </c>
      <c r="C23" s="116"/>
      <c r="D23" s="116" t="s">
        <v>296</v>
      </c>
      <c r="E23" s="116" t="s">
        <v>296</v>
      </c>
      <c r="F23" s="97"/>
      <c r="G23" s="116" t="s">
        <v>296</v>
      </c>
      <c r="H23" s="97"/>
      <c r="I23" s="97"/>
      <c r="J23" s="97"/>
      <c r="K23" s="116" t="s">
        <v>296</v>
      </c>
      <c r="L23" s="97"/>
    </row>
    <row r="24" spans="1:15" s="96" customFormat="1" ht="15">
      <c r="A24" s="101">
        <v>2</v>
      </c>
      <c r="B24" s="115" t="s">
        <v>382</v>
      </c>
      <c r="C24" s="116" t="s">
        <v>296</v>
      </c>
      <c r="D24" s="116" t="s">
        <v>296</v>
      </c>
      <c r="E24" s="97"/>
      <c r="F24" s="97"/>
      <c r="G24" s="97"/>
      <c r="H24" s="97"/>
      <c r="I24" s="116" t="s">
        <v>296</v>
      </c>
      <c r="J24" s="97"/>
      <c r="K24" s="116"/>
      <c r="L24" s="116" t="s">
        <v>296</v>
      </c>
    </row>
    <row r="25" spans="1:15" s="96" customFormat="1" ht="12.75">
      <c r="A25" s="101">
        <v>2</v>
      </c>
      <c r="B25" s="102" t="s">
        <v>67</v>
      </c>
      <c r="C25" s="97"/>
      <c r="D25" s="71" t="s">
        <v>296</v>
      </c>
      <c r="E25" s="97"/>
      <c r="F25" s="97"/>
      <c r="G25" s="97"/>
      <c r="H25" s="97"/>
      <c r="I25" s="97"/>
      <c r="J25" s="71" t="s">
        <v>296</v>
      </c>
      <c r="K25" s="97"/>
      <c r="L25" s="97"/>
      <c r="M25" s="97"/>
      <c r="N25" s="97"/>
      <c r="O25" s="98"/>
    </row>
    <row r="26" spans="1:15" s="96" customFormat="1" ht="12.75">
      <c r="A26" s="101">
        <v>2</v>
      </c>
      <c r="B26" s="102" t="s">
        <v>63</v>
      </c>
      <c r="C26" s="97"/>
      <c r="D26" s="71" t="s">
        <v>296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8"/>
    </row>
    <row r="27" spans="1:15" s="96" customFormat="1" ht="12.75">
      <c r="A27" s="101">
        <v>2</v>
      </c>
      <c r="B27" s="102" t="s">
        <v>73</v>
      </c>
      <c r="C27" s="97"/>
      <c r="D27" s="71" t="s">
        <v>296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8"/>
    </row>
    <row r="28" spans="1:15" s="96" customFormat="1" ht="24">
      <c r="A28" s="101">
        <v>3</v>
      </c>
      <c r="B28" s="102" t="s">
        <v>89</v>
      </c>
      <c r="C28" s="97"/>
      <c r="D28" s="97"/>
      <c r="E28" s="71" t="s">
        <v>296</v>
      </c>
      <c r="F28" s="97"/>
      <c r="G28" s="97"/>
      <c r="H28" s="97"/>
      <c r="I28" s="97"/>
      <c r="J28" s="97"/>
      <c r="K28" s="97"/>
      <c r="L28" s="97"/>
      <c r="M28" s="97"/>
      <c r="N28" s="97"/>
      <c r="O28" s="98"/>
    </row>
    <row r="29" spans="1:15" s="96" customFormat="1" ht="12.75">
      <c r="A29" s="101">
        <v>3</v>
      </c>
      <c r="B29" s="114" t="s">
        <v>371</v>
      </c>
      <c r="C29" s="97"/>
      <c r="D29" s="97"/>
      <c r="E29" s="71" t="s">
        <v>296</v>
      </c>
      <c r="F29" s="97"/>
      <c r="G29" s="97"/>
      <c r="H29" s="97"/>
      <c r="I29" s="97"/>
      <c r="J29" s="97"/>
      <c r="K29" s="97"/>
      <c r="L29" s="97"/>
      <c r="M29" s="97"/>
      <c r="N29" s="97"/>
      <c r="O29" s="98"/>
    </row>
    <row r="30" spans="1:15" s="96" customFormat="1" ht="12.75">
      <c r="A30" s="101">
        <v>3</v>
      </c>
      <c r="B30" s="114" t="s">
        <v>372</v>
      </c>
      <c r="C30" s="97"/>
      <c r="D30" s="97"/>
      <c r="E30" s="113" t="s">
        <v>296</v>
      </c>
      <c r="F30" s="97"/>
      <c r="G30" s="97"/>
      <c r="H30" s="97"/>
      <c r="I30" s="97"/>
      <c r="J30" s="97"/>
      <c r="K30" s="97"/>
      <c r="L30" s="97"/>
      <c r="M30" s="97"/>
      <c r="N30" s="97"/>
      <c r="O30" s="98"/>
    </row>
    <row r="31" spans="1:15" s="96" customFormat="1" ht="12.75">
      <c r="A31" s="101">
        <v>3</v>
      </c>
      <c r="B31" s="102" t="s">
        <v>78</v>
      </c>
      <c r="C31" s="97"/>
      <c r="D31" s="97"/>
      <c r="E31" s="71" t="s">
        <v>296</v>
      </c>
      <c r="F31" s="97"/>
      <c r="G31" s="97"/>
      <c r="H31" s="97"/>
      <c r="I31" s="97"/>
      <c r="J31" s="71" t="s">
        <v>296</v>
      </c>
      <c r="K31" s="97"/>
      <c r="L31" s="71" t="s">
        <v>296</v>
      </c>
      <c r="M31" s="97"/>
      <c r="N31" s="97"/>
      <c r="O31" s="98"/>
    </row>
    <row r="32" spans="1:15" s="96" customFormat="1" ht="12.75">
      <c r="A32" s="101">
        <v>3</v>
      </c>
      <c r="B32" s="102" t="s">
        <v>85</v>
      </c>
      <c r="C32" s="97"/>
      <c r="D32" s="97"/>
      <c r="E32" s="71" t="s">
        <v>296</v>
      </c>
      <c r="F32" s="97"/>
      <c r="G32" s="97"/>
      <c r="H32" s="97"/>
      <c r="I32" s="71" t="s">
        <v>296</v>
      </c>
      <c r="J32" s="97"/>
      <c r="K32" s="97"/>
      <c r="L32" s="97"/>
      <c r="M32" s="97"/>
      <c r="N32" s="97"/>
      <c r="O32" s="98"/>
    </row>
    <row r="33" spans="1:15" s="96" customFormat="1" ht="24">
      <c r="A33" s="101">
        <v>3</v>
      </c>
      <c r="B33" s="102" t="s">
        <v>88</v>
      </c>
      <c r="C33" s="97"/>
      <c r="D33" s="97"/>
      <c r="E33" s="71" t="s">
        <v>296</v>
      </c>
      <c r="F33" s="97"/>
      <c r="G33" s="71" t="s">
        <v>296</v>
      </c>
      <c r="H33" s="97"/>
      <c r="I33" s="97"/>
      <c r="J33" s="97"/>
      <c r="K33" s="71" t="s">
        <v>296</v>
      </c>
      <c r="L33" s="97"/>
      <c r="M33" s="71" t="s">
        <v>296</v>
      </c>
      <c r="N33" s="97"/>
      <c r="O33" s="99"/>
    </row>
    <row r="34" spans="1:15" s="96" customFormat="1" ht="12.75">
      <c r="A34" s="101">
        <v>3</v>
      </c>
      <c r="B34" s="102" t="s">
        <v>83</v>
      </c>
      <c r="C34" s="97"/>
      <c r="D34" s="97"/>
      <c r="E34" s="71" t="s">
        <v>296</v>
      </c>
      <c r="F34" s="97"/>
      <c r="G34" s="97"/>
      <c r="H34" s="97"/>
      <c r="I34" s="71" t="s">
        <v>296</v>
      </c>
      <c r="J34" s="97"/>
      <c r="K34" s="97"/>
      <c r="L34" s="97"/>
      <c r="M34" s="97"/>
      <c r="N34" s="97"/>
      <c r="O34" s="98"/>
    </row>
    <row r="35" spans="1:15" s="96" customFormat="1" ht="12.75">
      <c r="A35" s="101">
        <v>3</v>
      </c>
      <c r="B35" s="102" t="s">
        <v>87</v>
      </c>
      <c r="C35" s="97"/>
      <c r="D35" s="97"/>
      <c r="E35" s="71" t="s">
        <v>296</v>
      </c>
      <c r="F35" s="97"/>
      <c r="G35" s="97"/>
      <c r="H35" s="97"/>
      <c r="I35" s="97"/>
      <c r="J35" s="97"/>
      <c r="K35" s="71" t="s">
        <v>296</v>
      </c>
      <c r="L35" s="97"/>
      <c r="M35" s="97"/>
      <c r="N35" s="97"/>
      <c r="O35" s="98"/>
    </row>
    <row r="36" spans="1:15" s="96" customFormat="1" ht="12.75">
      <c r="A36" s="101">
        <v>3</v>
      </c>
      <c r="B36" s="102" t="s">
        <v>81</v>
      </c>
      <c r="C36" s="97"/>
      <c r="D36" s="97"/>
      <c r="E36" s="71" t="s">
        <v>296</v>
      </c>
      <c r="F36" s="97"/>
      <c r="G36" s="97"/>
      <c r="H36" s="97"/>
      <c r="I36" s="97"/>
      <c r="J36" s="97"/>
      <c r="K36" s="97"/>
      <c r="L36" s="97"/>
      <c r="M36" s="97"/>
      <c r="N36" s="97"/>
      <c r="O36" s="98"/>
    </row>
    <row r="37" spans="1:15" s="96" customFormat="1" ht="12.75">
      <c r="A37" s="101">
        <v>4</v>
      </c>
      <c r="B37" s="102" t="s">
        <v>120</v>
      </c>
      <c r="C37" s="97"/>
      <c r="D37" s="97"/>
      <c r="E37" s="97"/>
      <c r="F37" s="71" t="s">
        <v>296</v>
      </c>
      <c r="G37" s="97"/>
      <c r="H37" s="97"/>
      <c r="I37" s="97"/>
      <c r="J37" s="97"/>
      <c r="K37" s="97"/>
      <c r="L37" s="97"/>
      <c r="M37" s="97"/>
      <c r="N37" s="97"/>
      <c r="O37" s="98"/>
    </row>
    <row r="38" spans="1:15" s="96" customFormat="1" ht="24">
      <c r="A38" s="101">
        <v>4</v>
      </c>
      <c r="B38" s="102" t="s">
        <v>126</v>
      </c>
      <c r="C38" s="97"/>
      <c r="D38" s="97"/>
      <c r="E38" s="97"/>
      <c r="F38" s="71" t="s">
        <v>296</v>
      </c>
      <c r="G38" s="97"/>
      <c r="H38" s="97"/>
      <c r="I38" s="97"/>
      <c r="J38" s="97"/>
      <c r="K38" s="97"/>
      <c r="L38" s="97"/>
      <c r="M38" s="97"/>
      <c r="N38" s="97"/>
      <c r="O38" s="98"/>
    </row>
    <row r="39" spans="1:15" s="96" customFormat="1" ht="12.75">
      <c r="A39" s="101">
        <v>4</v>
      </c>
      <c r="B39" s="102" t="s">
        <v>122</v>
      </c>
      <c r="C39" s="97"/>
      <c r="D39" s="97"/>
      <c r="E39" s="97"/>
      <c r="F39" s="71" t="s">
        <v>296</v>
      </c>
      <c r="G39" s="97"/>
      <c r="H39" s="97"/>
      <c r="I39" s="71" t="s">
        <v>296</v>
      </c>
      <c r="J39" s="97"/>
      <c r="K39" s="71" t="s">
        <v>296</v>
      </c>
      <c r="L39" s="97"/>
      <c r="M39" s="97"/>
      <c r="N39" s="97"/>
      <c r="O39" s="98"/>
    </row>
    <row r="40" spans="1:15" s="96" customFormat="1" ht="12.75">
      <c r="A40" s="101">
        <v>4</v>
      </c>
      <c r="B40" s="102" t="s">
        <v>124</v>
      </c>
      <c r="C40" s="97"/>
      <c r="D40" s="97"/>
      <c r="E40" s="97"/>
      <c r="F40" s="71" t="s">
        <v>296</v>
      </c>
      <c r="G40" s="97"/>
      <c r="H40" s="97"/>
      <c r="I40" s="97"/>
      <c r="J40" s="97"/>
      <c r="K40" s="71" t="s">
        <v>296</v>
      </c>
      <c r="L40" s="71" t="s">
        <v>296</v>
      </c>
      <c r="M40" s="97"/>
      <c r="N40" s="97"/>
      <c r="O40" s="98"/>
    </row>
    <row r="41" spans="1:15" s="96" customFormat="1" ht="12.75">
      <c r="A41" s="101">
        <v>4</v>
      </c>
      <c r="B41" s="102" t="s">
        <v>111</v>
      </c>
      <c r="C41" s="97"/>
      <c r="D41" s="97"/>
      <c r="E41" s="97"/>
      <c r="F41" s="71" t="s">
        <v>296</v>
      </c>
      <c r="G41" s="97"/>
      <c r="H41" s="97"/>
      <c r="I41" s="97"/>
      <c r="J41" s="97"/>
      <c r="K41" s="97"/>
      <c r="L41" s="97"/>
      <c r="M41" s="97"/>
      <c r="N41" s="97"/>
      <c r="O41" s="98"/>
    </row>
    <row r="42" spans="1:15" s="96" customFormat="1" ht="12.75">
      <c r="A42" s="101">
        <v>4</v>
      </c>
      <c r="B42" s="102" t="s">
        <v>116</v>
      </c>
      <c r="C42" s="97"/>
      <c r="D42" s="97"/>
      <c r="E42" s="97"/>
      <c r="F42" s="71" t="s">
        <v>296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s="96" customFormat="1" ht="12.75">
      <c r="A43" s="101">
        <v>4</v>
      </c>
      <c r="B43" s="102" t="s">
        <v>118</v>
      </c>
      <c r="C43" s="97"/>
      <c r="D43" s="97"/>
      <c r="E43" s="97"/>
      <c r="F43" s="71" t="s">
        <v>296</v>
      </c>
      <c r="G43" s="97"/>
      <c r="H43" s="71" t="s">
        <v>296</v>
      </c>
      <c r="I43" s="97"/>
      <c r="J43" s="97"/>
      <c r="K43" s="97"/>
      <c r="L43" s="97"/>
      <c r="M43" s="97"/>
      <c r="N43" s="97"/>
      <c r="O43" s="98"/>
    </row>
    <row r="44" spans="1:15" s="96" customFormat="1" ht="12.75">
      <c r="A44" s="101">
        <v>4</v>
      </c>
      <c r="B44" s="102" t="s">
        <v>128</v>
      </c>
      <c r="C44" s="97"/>
      <c r="D44" s="97"/>
      <c r="E44" s="97"/>
      <c r="F44" s="71" t="s">
        <v>296</v>
      </c>
      <c r="G44" s="97"/>
      <c r="H44" s="97"/>
      <c r="I44" s="97"/>
      <c r="J44" s="97"/>
      <c r="K44" s="97"/>
      <c r="L44" s="97"/>
      <c r="M44" s="97"/>
      <c r="N44" s="97"/>
      <c r="O44" s="98"/>
    </row>
    <row r="45" spans="1:15" s="96" customFormat="1" ht="12.75">
      <c r="A45" s="101">
        <v>5</v>
      </c>
      <c r="B45" s="102" t="s">
        <v>131</v>
      </c>
      <c r="C45" s="97"/>
      <c r="D45" s="97"/>
      <c r="E45" s="97"/>
      <c r="F45" s="97"/>
      <c r="G45" s="71" t="s">
        <v>296</v>
      </c>
      <c r="H45" s="97"/>
      <c r="I45" s="97"/>
      <c r="J45" s="97"/>
      <c r="K45" s="97"/>
      <c r="L45" s="97"/>
      <c r="M45" s="97"/>
      <c r="N45" s="97"/>
      <c r="O45" s="98"/>
    </row>
    <row r="46" spans="1:15" s="96" customFormat="1" ht="12.75">
      <c r="A46" s="101">
        <v>5</v>
      </c>
      <c r="B46" s="102" t="s">
        <v>282</v>
      </c>
      <c r="C46" s="97"/>
      <c r="D46" s="97"/>
      <c r="E46" s="97"/>
      <c r="F46" s="97"/>
      <c r="G46" s="71" t="s">
        <v>296</v>
      </c>
      <c r="H46" s="97"/>
      <c r="I46" s="97"/>
      <c r="J46" s="97"/>
      <c r="K46" s="97"/>
      <c r="L46" s="71" t="s">
        <v>296</v>
      </c>
      <c r="M46" s="97"/>
      <c r="N46" s="71" t="s">
        <v>296</v>
      </c>
      <c r="O46" s="98"/>
    </row>
    <row r="47" spans="1:15" s="96" customFormat="1" ht="12.75">
      <c r="A47" s="101">
        <v>5</v>
      </c>
      <c r="B47" s="102" t="s">
        <v>135</v>
      </c>
      <c r="C47" s="97"/>
      <c r="D47" s="97"/>
      <c r="E47" s="97"/>
      <c r="F47" s="97"/>
      <c r="G47" s="71" t="s">
        <v>296</v>
      </c>
      <c r="H47" s="97"/>
      <c r="I47" s="97"/>
      <c r="J47" s="71" t="s">
        <v>296</v>
      </c>
      <c r="K47" s="97"/>
      <c r="L47" s="97"/>
      <c r="M47" s="71" t="s">
        <v>296</v>
      </c>
      <c r="N47" s="97"/>
      <c r="O47" s="98"/>
    </row>
    <row r="48" spans="1:15" s="96" customFormat="1" ht="12.75">
      <c r="A48" s="101">
        <v>5</v>
      </c>
      <c r="B48" s="102" t="s">
        <v>141</v>
      </c>
      <c r="C48" s="97"/>
      <c r="D48" s="97"/>
      <c r="E48" s="97"/>
      <c r="F48" s="97"/>
      <c r="G48" s="71" t="s">
        <v>296</v>
      </c>
      <c r="H48" s="97"/>
      <c r="I48" s="97"/>
      <c r="J48" s="97"/>
      <c r="K48" s="97"/>
      <c r="L48" s="97"/>
      <c r="M48" s="97"/>
      <c r="N48" s="97"/>
      <c r="O48" s="98"/>
    </row>
    <row r="49" spans="1:15" s="96" customFormat="1" ht="12.75">
      <c r="A49" s="101">
        <v>5</v>
      </c>
      <c r="B49" s="102" t="s">
        <v>149</v>
      </c>
      <c r="C49" s="97"/>
      <c r="D49" s="97"/>
      <c r="E49" s="97"/>
      <c r="F49" s="97"/>
      <c r="G49" s="71" t="s">
        <v>296</v>
      </c>
      <c r="H49" s="97"/>
      <c r="I49" s="97"/>
      <c r="J49" s="97"/>
      <c r="K49" s="97"/>
      <c r="L49" s="97"/>
      <c r="M49" s="97"/>
      <c r="N49" s="71" t="s">
        <v>296</v>
      </c>
      <c r="O49" s="100"/>
    </row>
    <row r="50" spans="1:15" s="96" customFormat="1" ht="12.75">
      <c r="A50" s="101">
        <v>5</v>
      </c>
      <c r="B50" s="102" t="s">
        <v>133</v>
      </c>
      <c r="C50" s="97"/>
      <c r="D50" s="97"/>
      <c r="E50" s="97"/>
      <c r="F50" s="97"/>
      <c r="G50" s="71" t="s">
        <v>296</v>
      </c>
      <c r="H50" s="97"/>
      <c r="I50" s="97"/>
      <c r="J50" s="97"/>
      <c r="K50" s="97"/>
      <c r="L50" s="97"/>
      <c r="M50" s="97"/>
      <c r="N50" s="97"/>
      <c r="O50" s="98"/>
    </row>
    <row r="51" spans="1:15" s="96" customFormat="1" ht="12.75">
      <c r="A51" s="101">
        <v>5</v>
      </c>
      <c r="B51" s="102" t="s">
        <v>138</v>
      </c>
      <c r="C51" s="97"/>
      <c r="D51" s="97"/>
      <c r="E51" s="97"/>
      <c r="F51" s="97"/>
      <c r="G51" s="71" t="s">
        <v>296</v>
      </c>
      <c r="H51" s="97"/>
      <c r="I51" s="97"/>
      <c r="J51" s="97"/>
      <c r="K51" s="97"/>
      <c r="L51" s="97"/>
      <c r="M51" s="97"/>
      <c r="N51" s="97"/>
      <c r="O51" s="98"/>
    </row>
    <row r="52" spans="1:15" s="96" customFormat="1" ht="12.75">
      <c r="A52" s="101">
        <v>5</v>
      </c>
      <c r="B52" s="102" t="s">
        <v>137</v>
      </c>
      <c r="C52" s="97"/>
      <c r="D52" s="97"/>
      <c r="E52" s="97"/>
      <c r="F52" s="71" t="s">
        <v>296</v>
      </c>
      <c r="G52" s="71" t="s">
        <v>296</v>
      </c>
      <c r="H52" s="97"/>
      <c r="I52" s="97"/>
      <c r="J52" s="71" t="s">
        <v>296</v>
      </c>
      <c r="K52" s="97"/>
      <c r="L52" s="97"/>
      <c r="M52" s="97"/>
      <c r="N52" s="97"/>
      <c r="O52" s="98"/>
    </row>
    <row r="53" spans="1:15" s="96" customFormat="1" ht="24">
      <c r="A53" s="101">
        <v>6</v>
      </c>
      <c r="B53" s="102" t="s">
        <v>178</v>
      </c>
      <c r="C53" s="97"/>
      <c r="D53" s="97"/>
      <c r="E53" s="97"/>
      <c r="F53" s="97"/>
      <c r="G53" s="97"/>
      <c r="H53" s="97"/>
      <c r="I53" s="71" t="s">
        <v>296</v>
      </c>
      <c r="J53" s="97"/>
      <c r="K53" s="97"/>
      <c r="L53" s="97"/>
      <c r="M53" s="97"/>
      <c r="N53" s="97"/>
      <c r="O53" s="98"/>
    </row>
    <row r="54" spans="1:15" s="96" customFormat="1" ht="12.75">
      <c r="A54" s="101">
        <v>6</v>
      </c>
      <c r="B54" s="102" t="s">
        <v>184</v>
      </c>
      <c r="C54" s="97"/>
      <c r="D54" s="97"/>
      <c r="E54" s="97"/>
      <c r="F54" s="97"/>
      <c r="G54" s="97"/>
      <c r="H54" s="97"/>
      <c r="I54" s="71" t="s">
        <v>296</v>
      </c>
      <c r="J54" s="97"/>
      <c r="K54" s="97"/>
      <c r="L54" s="97"/>
      <c r="M54" s="97"/>
      <c r="N54" s="97"/>
      <c r="O54" s="98"/>
    </row>
    <row r="55" spans="1:15" s="96" customFormat="1" ht="12.75">
      <c r="A55" s="101">
        <v>6</v>
      </c>
      <c r="B55" s="102" t="s">
        <v>186</v>
      </c>
      <c r="C55" s="97"/>
      <c r="D55" s="97"/>
      <c r="E55" s="97"/>
      <c r="F55" s="97"/>
      <c r="G55" s="97"/>
      <c r="H55" s="97"/>
      <c r="I55" s="71" t="s">
        <v>296</v>
      </c>
      <c r="J55" s="97"/>
      <c r="K55" s="97"/>
      <c r="L55" s="97"/>
      <c r="M55" s="97"/>
      <c r="N55" s="97"/>
      <c r="O55" s="98"/>
    </row>
    <row r="56" spans="1:15" s="96" customFormat="1" ht="12.75">
      <c r="A56" s="101">
        <v>6</v>
      </c>
      <c r="B56" s="102" t="s">
        <v>189</v>
      </c>
      <c r="C56" s="97"/>
      <c r="D56" s="97"/>
      <c r="E56" s="97"/>
      <c r="F56" s="97"/>
      <c r="G56" s="97"/>
      <c r="H56" s="97"/>
      <c r="I56" s="71" t="s">
        <v>296</v>
      </c>
      <c r="J56" s="97"/>
      <c r="K56" s="97"/>
      <c r="L56" s="97"/>
      <c r="M56" s="97"/>
      <c r="N56" s="97"/>
      <c r="O56" s="98"/>
    </row>
    <row r="57" spans="1:15" s="96" customFormat="1" ht="12.75">
      <c r="A57" s="101">
        <v>6</v>
      </c>
      <c r="B57" s="102" t="s">
        <v>180</v>
      </c>
      <c r="C57" s="97"/>
      <c r="D57" s="97"/>
      <c r="E57" s="97"/>
      <c r="F57" s="97"/>
      <c r="G57" s="97"/>
      <c r="H57" s="97"/>
      <c r="I57" s="71" t="s">
        <v>296</v>
      </c>
      <c r="J57" s="97"/>
      <c r="K57" s="97"/>
      <c r="L57" s="97"/>
      <c r="M57" s="97"/>
      <c r="N57" s="97"/>
      <c r="O57" s="98"/>
    </row>
    <row r="58" spans="1:15" s="96" customFormat="1" ht="24">
      <c r="A58" s="101">
        <v>7</v>
      </c>
      <c r="B58" s="102" t="s">
        <v>205</v>
      </c>
      <c r="C58" s="97"/>
      <c r="D58" s="97"/>
      <c r="E58" s="97"/>
      <c r="F58" s="97"/>
      <c r="G58" s="97"/>
      <c r="H58" s="97"/>
      <c r="I58" s="97"/>
      <c r="J58" s="71" t="s">
        <v>296</v>
      </c>
      <c r="K58" s="97"/>
      <c r="L58" s="97"/>
      <c r="M58" s="97"/>
      <c r="N58" s="97"/>
      <c r="O58" s="98"/>
    </row>
    <row r="59" spans="1:15" s="96" customFormat="1" ht="12.75">
      <c r="A59" s="101">
        <v>7</v>
      </c>
      <c r="B59" s="102" t="s">
        <v>202</v>
      </c>
      <c r="C59" s="97"/>
      <c r="D59" s="97"/>
      <c r="E59" s="97"/>
      <c r="F59" s="97"/>
      <c r="G59" s="97"/>
      <c r="H59" s="97"/>
      <c r="I59" s="97"/>
      <c r="J59" s="71" t="s">
        <v>296</v>
      </c>
      <c r="K59" s="97"/>
      <c r="L59" s="97"/>
      <c r="M59" s="97"/>
      <c r="N59" s="97"/>
      <c r="O59" s="98"/>
    </row>
    <row r="60" spans="1:15" s="96" customFormat="1" ht="12.75">
      <c r="A60" s="101">
        <v>7</v>
      </c>
      <c r="B60" s="102" t="s">
        <v>67</v>
      </c>
      <c r="C60" s="97"/>
      <c r="D60" s="97"/>
      <c r="E60" s="97"/>
      <c r="F60" s="97"/>
      <c r="G60" s="97"/>
      <c r="H60" s="97"/>
      <c r="I60" s="97"/>
      <c r="J60" s="71" t="s">
        <v>296</v>
      </c>
      <c r="K60" s="97"/>
      <c r="L60" s="97"/>
      <c r="M60" s="97"/>
      <c r="N60" s="97"/>
      <c r="O60" s="98"/>
    </row>
    <row r="61" spans="1:15" s="96" customFormat="1" ht="12.75">
      <c r="A61" s="101">
        <v>7</v>
      </c>
      <c r="B61" s="102" t="s">
        <v>200</v>
      </c>
      <c r="C61" s="97"/>
      <c r="D61" s="97"/>
      <c r="E61" s="97"/>
      <c r="F61" s="97"/>
      <c r="G61" s="97"/>
      <c r="H61" s="97"/>
      <c r="I61" s="97"/>
      <c r="J61" s="71" t="s">
        <v>296</v>
      </c>
      <c r="K61" s="97"/>
      <c r="L61" s="97"/>
      <c r="M61" s="97"/>
      <c r="N61" s="97"/>
      <c r="O61" s="98"/>
    </row>
    <row r="62" spans="1:15" s="96" customFormat="1" ht="12.75">
      <c r="A62" s="101">
        <v>7</v>
      </c>
      <c r="B62" s="102" t="s">
        <v>197</v>
      </c>
      <c r="C62" s="97"/>
      <c r="D62" s="97"/>
      <c r="E62" s="97"/>
      <c r="F62" s="97"/>
      <c r="G62" s="97"/>
      <c r="H62" s="97"/>
      <c r="I62" s="97"/>
      <c r="J62" s="71" t="s">
        <v>296</v>
      </c>
      <c r="K62" s="97"/>
      <c r="L62" s="97"/>
      <c r="M62" s="97"/>
      <c r="N62" s="97"/>
      <c r="O62" s="98"/>
    </row>
    <row r="63" spans="1:15" s="96" customFormat="1" ht="12.75">
      <c r="A63" s="101">
        <v>8</v>
      </c>
      <c r="B63" s="102" t="s">
        <v>220</v>
      </c>
      <c r="C63" s="97"/>
      <c r="D63" s="97"/>
      <c r="E63" s="97"/>
      <c r="F63" s="97"/>
      <c r="G63" s="97"/>
      <c r="H63" s="97"/>
      <c r="I63" s="97"/>
      <c r="J63" s="97"/>
      <c r="K63" s="71" t="s">
        <v>296</v>
      </c>
      <c r="L63" s="97"/>
      <c r="M63" s="97"/>
      <c r="N63" s="97"/>
      <c r="O63" s="98"/>
    </row>
    <row r="64" spans="1:15" s="96" customFormat="1" ht="12.75">
      <c r="A64" s="101">
        <v>8</v>
      </c>
      <c r="B64" s="102" t="s">
        <v>373</v>
      </c>
      <c r="C64" s="97"/>
      <c r="D64" s="97"/>
      <c r="E64" s="97"/>
      <c r="F64" s="97"/>
      <c r="G64" s="97"/>
      <c r="H64" s="97"/>
      <c r="I64" s="97"/>
      <c r="J64" s="97"/>
      <c r="K64" s="71" t="s">
        <v>296</v>
      </c>
      <c r="L64" s="97"/>
      <c r="M64" s="97"/>
      <c r="N64" s="97"/>
      <c r="O64" s="98"/>
    </row>
    <row r="65" spans="1:15" s="96" customFormat="1" ht="12.75">
      <c r="A65" s="101">
        <v>8</v>
      </c>
      <c r="B65" s="102" t="s">
        <v>210</v>
      </c>
      <c r="C65" s="97"/>
      <c r="D65" s="97"/>
      <c r="E65" s="97"/>
      <c r="F65" s="97"/>
      <c r="G65" s="97"/>
      <c r="H65" s="97"/>
      <c r="I65" s="97"/>
      <c r="J65" s="97"/>
      <c r="K65" s="71" t="s">
        <v>296</v>
      </c>
      <c r="L65" s="97"/>
      <c r="M65" s="97"/>
      <c r="N65" s="97"/>
      <c r="O65" s="98"/>
    </row>
    <row r="66" spans="1:15" s="96" customFormat="1" ht="12.75">
      <c r="A66" s="101">
        <v>8</v>
      </c>
      <c r="B66" s="102" t="s">
        <v>218</v>
      </c>
      <c r="C66" s="97"/>
      <c r="D66" s="97"/>
      <c r="E66" s="97"/>
      <c r="F66" s="97"/>
      <c r="G66" s="97"/>
      <c r="H66" s="97"/>
      <c r="I66" s="97"/>
      <c r="J66" s="97"/>
      <c r="K66" s="71" t="s">
        <v>296</v>
      </c>
      <c r="L66" s="97"/>
      <c r="M66" s="97"/>
      <c r="N66" s="97"/>
      <c r="O66" s="98"/>
    </row>
    <row r="67" spans="1:15" s="96" customFormat="1" ht="12.75">
      <c r="A67" s="101">
        <v>8</v>
      </c>
      <c r="B67" s="102" t="s">
        <v>216</v>
      </c>
      <c r="C67" s="97"/>
      <c r="D67" s="97"/>
      <c r="E67" s="97"/>
      <c r="F67" s="97"/>
      <c r="G67" s="97"/>
      <c r="H67" s="97"/>
      <c r="I67" s="97"/>
      <c r="J67" s="97"/>
      <c r="K67" s="71" t="s">
        <v>296</v>
      </c>
      <c r="L67" s="97"/>
      <c r="M67" s="97"/>
      <c r="N67" s="97"/>
      <c r="O67" s="98"/>
    </row>
    <row r="68" spans="1:15" s="96" customFormat="1" ht="12.75">
      <c r="A68" s="101">
        <v>8</v>
      </c>
      <c r="B68" s="102" t="s">
        <v>223</v>
      </c>
      <c r="C68" s="97"/>
      <c r="D68" s="97"/>
      <c r="E68" s="97"/>
      <c r="F68" s="97"/>
      <c r="G68" s="97"/>
      <c r="H68" s="97"/>
      <c r="I68" s="97"/>
      <c r="J68" s="97"/>
      <c r="K68" s="71" t="s">
        <v>296</v>
      </c>
      <c r="L68" s="97"/>
      <c r="M68" s="97"/>
      <c r="N68" s="97"/>
      <c r="O68" s="98"/>
    </row>
    <row r="69" spans="1:15" s="96" customFormat="1" ht="12.75">
      <c r="A69" s="101">
        <v>9</v>
      </c>
      <c r="B69" s="102" t="s">
        <v>251</v>
      </c>
      <c r="C69" s="97"/>
      <c r="D69" s="97"/>
      <c r="E69" s="97"/>
      <c r="F69" s="97"/>
      <c r="G69" s="97"/>
      <c r="H69" s="97"/>
      <c r="I69" s="97"/>
      <c r="J69" s="97"/>
      <c r="K69" s="97"/>
      <c r="L69" s="71" t="s">
        <v>296</v>
      </c>
      <c r="M69" s="97"/>
      <c r="N69" s="97"/>
      <c r="O69" s="98"/>
    </row>
    <row r="70" spans="1:15" s="96" customFormat="1" ht="12.75">
      <c r="A70" s="101">
        <v>9</v>
      </c>
      <c r="B70" s="102" t="s">
        <v>258</v>
      </c>
      <c r="C70" s="97"/>
      <c r="D70" s="97"/>
      <c r="E70" s="97"/>
      <c r="F70" s="97"/>
      <c r="G70" s="97"/>
      <c r="H70" s="97"/>
      <c r="I70" s="97"/>
      <c r="J70" s="97"/>
      <c r="K70" s="97"/>
      <c r="L70" s="71" t="s">
        <v>296</v>
      </c>
      <c r="M70" s="97"/>
      <c r="N70" s="97"/>
      <c r="O70" s="98"/>
    </row>
    <row r="71" spans="1:15" s="96" customFormat="1" ht="12.75">
      <c r="A71" s="101">
        <v>9</v>
      </c>
      <c r="B71" s="102" t="s">
        <v>263</v>
      </c>
      <c r="C71" s="97"/>
      <c r="D71" s="97"/>
      <c r="E71" s="97"/>
      <c r="F71" s="97"/>
      <c r="G71" s="97"/>
      <c r="H71" s="97"/>
      <c r="I71" s="97"/>
      <c r="J71" s="97"/>
      <c r="K71" s="97"/>
      <c r="L71" s="71" t="s">
        <v>296</v>
      </c>
      <c r="M71" s="97"/>
      <c r="N71" s="97"/>
      <c r="O71" s="98"/>
    </row>
    <row r="72" spans="1:15" s="96" customFormat="1" ht="12.75">
      <c r="A72" s="101">
        <v>9</v>
      </c>
      <c r="B72" s="102" t="s">
        <v>259</v>
      </c>
      <c r="C72" s="97"/>
      <c r="D72" s="97"/>
      <c r="E72" s="97"/>
      <c r="F72" s="97"/>
      <c r="G72" s="97"/>
      <c r="H72" s="97"/>
      <c r="I72" s="97"/>
      <c r="J72" s="97"/>
      <c r="K72" s="97"/>
      <c r="L72" s="71" t="s">
        <v>296</v>
      </c>
      <c r="M72" s="97"/>
      <c r="N72" s="97"/>
      <c r="O72" s="98"/>
    </row>
    <row r="73" spans="1:15" s="96" customFormat="1" ht="12.75">
      <c r="A73" s="101">
        <v>9</v>
      </c>
      <c r="B73" s="102" t="s">
        <v>260</v>
      </c>
      <c r="C73" s="97"/>
      <c r="D73" s="97"/>
      <c r="E73" s="97"/>
      <c r="F73" s="97"/>
      <c r="G73" s="97"/>
      <c r="H73" s="97"/>
      <c r="I73" s="97"/>
      <c r="J73" s="97"/>
      <c r="K73" s="97"/>
      <c r="L73" s="71" t="s">
        <v>296</v>
      </c>
      <c r="M73" s="97"/>
      <c r="N73" s="97"/>
      <c r="O73" s="98"/>
    </row>
    <row r="74" spans="1:15" s="96" customFormat="1" ht="12.75">
      <c r="A74" s="101">
        <v>9</v>
      </c>
      <c r="B74" s="102" t="s">
        <v>256</v>
      </c>
      <c r="C74" s="97"/>
      <c r="D74" s="97"/>
      <c r="E74" s="97"/>
      <c r="F74" s="97"/>
      <c r="G74" s="97"/>
      <c r="H74" s="97"/>
      <c r="I74" s="97"/>
      <c r="J74" s="97"/>
      <c r="K74" s="97"/>
      <c r="L74" s="71" t="s">
        <v>296</v>
      </c>
      <c r="M74" s="97"/>
      <c r="N74" s="97"/>
      <c r="O74" s="98"/>
    </row>
    <row r="75" spans="1:15" s="96" customFormat="1" ht="12.75">
      <c r="A75" s="101">
        <v>9</v>
      </c>
      <c r="B75" s="102" t="s">
        <v>265</v>
      </c>
      <c r="C75" s="97"/>
      <c r="D75" s="97"/>
      <c r="E75" s="97"/>
      <c r="F75" s="97"/>
      <c r="G75" s="97"/>
      <c r="H75" s="97"/>
      <c r="I75" s="97"/>
      <c r="J75" s="97"/>
      <c r="K75" s="97"/>
      <c r="L75" s="71" t="s">
        <v>296</v>
      </c>
      <c r="M75" s="97"/>
      <c r="N75" s="97"/>
      <c r="O75" s="98"/>
    </row>
    <row r="76" spans="1:15" s="96" customFormat="1" ht="12.75">
      <c r="A76" s="101">
        <v>9</v>
      </c>
      <c r="B76" s="102" t="s">
        <v>261</v>
      </c>
      <c r="C76" s="97"/>
      <c r="D76" s="97"/>
      <c r="E76" s="97"/>
      <c r="F76" s="97"/>
      <c r="G76" s="97"/>
      <c r="H76" s="97"/>
      <c r="I76" s="97"/>
      <c r="J76" s="97"/>
      <c r="K76" s="97"/>
      <c r="L76" s="71" t="s">
        <v>296</v>
      </c>
      <c r="M76" s="97"/>
      <c r="N76" s="97"/>
      <c r="O76" s="98"/>
    </row>
    <row r="77" spans="1:15" s="96" customFormat="1" ht="12.75">
      <c r="A77" s="101">
        <v>10</v>
      </c>
      <c r="B77" s="102" t="s">
        <v>275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71" t="s">
        <v>296</v>
      </c>
      <c r="N77" s="97"/>
      <c r="O77" s="98"/>
    </row>
    <row r="78" spans="1:15" s="96" customFormat="1" ht="12.75">
      <c r="A78" s="101">
        <v>10</v>
      </c>
      <c r="B78" s="102" t="s">
        <v>268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71" t="s">
        <v>296</v>
      </c>
      <c r="N78" s="97"/>
      <c r="O78" s="98"/>
    </row>
    <row r="79" spans="1:15" s="96" customFormat="1" ht="12.75">
      <c r="A79" s="101">
        <v>10</v>
      </c>
      <c r="B79" s="102" t="s">
        <v>269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71" t="s">
        <v>296</v>
      </c>
      <c r="N79" s="97"/>
      <c r="O79" s="98"/>
    </row>
    <row r="80" spans="1:15" s="96" customFormat="1" ht="12.75">
      <c r="A80" s="101">
        <v>10</v>
      </c>
      <c r="B80" s="102" t="s">
        <v>279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71" t="s">
        <v>296</v>
      </c>
      <c r="N80" s="97"/>
      <c r="O80" s="98"/>
    </row>
    <row r="81" spans="1:15" s="96" customFormat="1" ht="12.75">
      <c r="A81" s="101">
        <v>10</v>
      </c>
      <c r="B81" s="102" t="s">
        <v>272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71" t="s">
        <v>296</v>
      </c>
      <c r="N81" s="97"/>
      <c r="O81" s="98"/>
    </row>
    <row r="82" spans="1:15" s="96" customFormat="1" ht="12.75">
      <c r="A82" s="101">
        <v>10</v>
      </c>
      <c r="B82" s="102" t="s">
        <v>267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71" t="s">
        <v>296</v>
      </c>
      <c r="N82" s="97"/>
      <c r="O82" s="98"/>
    </row>
    <row r="83" spans="1:15" s="96" customFormat="1" ht="12.75">
      <c r="A83" s="101">
        <v>10</v>
      </c>
      <c r="B83" s="102" t="s">
        <v>276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71" t="s">
        <v>296</v>
      </c>
      <c r="N83" s="97"/>
      <c r="O83" s="98"/>
    </row>
    <row r="84" spans="1:15" s="96" customFormat="1" ht="12.75">
      <c r="A84" s="101">
        <v>10</v>
      </c>
      <c r="B84" s="102" t="s">
        <v>273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71" t="s">
        <v>296</v>
      </c>
      <c r="N84" s="71" t="s">
        <v>296</v>
      </c>
      <c r="O84" s="98"/>
    </row>
  </sheetData>
  <mergeCells count="8">
    <mergeCell ref="A6:A7"/>
    <mergeCell ref="B6:B7"/>
    <mergeCell ref="C6:C7"/>
    <mergeCell ref="B1:L1"/>
    <mergeCell ref="B2:C2"/>
    <mergeCell ref="B3:D3"/>
    <mergeCell ref="B4:B5"/>
    <mergeCell ref="C4:N4"/>
  </mergeCells>
  <pageMargins left="0.7" right="0.7" top="0.75" bottom="0.75" header="0.3" footer="0.3"/>
  <pageSetup paperSize="9" scale="88" orientation="landscape" horizontalDpi="0" verticalDpi="0" r:id="rId1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N26" sqref="N26"/>
    </sheetView>
  </sheetViews>
  <sheetFormatPr defaultRowHeight="10.5"/>
  <cols>
    <col min="1" max="1" width="36.6640625" customWidth="1"/>
    <col min="2" max="2" width="38.1640625" hidden="1" customWidth="1"/>
  </cols>
  <sheetData>
    <row r="1" spans="1:15" ht="15.75">
      <c r="A1" s="58"/>
      <c r="B1" s="58"/>
      <c r="C1" s="58"/>
      <c r="D1" s="58"/>
      <c r="E1" s="58"/>
      <c r="F1" s="58"/>
      <c r="G1" s="58"/>
      <c r="H1" s="58"/>
      <c r="I1" s="58"/>
      <c r="J1" s="58"/>
      <c r="K1" s="219" t="s">
        <v>305</v>
      </c>
      <c r="L1" s="219"/>
      <c r="M1" s="219"/>
      <c r="N1" s="219"/>
      <c r="O1" s="59"/>
    </row>
    <row r="2" spans="1:15" ht="15.75">
      <c r="A2" s="220" t="s">
        <v>306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0"/>
    </row>
    <row r="3" spans="1:15" ht="15">
      <c r="A3" s="221"/>
      <c r="B3" s="221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60"/>
    </row>
    <row r="4" spans="1:15" ht="15">
      <c r="A4" s="222" t="s">
        <v>307</v>
      </c>
      <c r="B4" s="222"/>
      <c r="C4" s="223" t="s">
        <v>3</v>
      </c>
      <c r="D4" s="223"/>
      <c r="E4" s="223"/>
      <c r="F4" s="223" t="s">
        <v>308</v>
      </c>
      <c r="G4" s="223" t="s">
        <v>309</v>
      </c>
      <c r="H4" s="223"/>
      <c r="I4" s="223"/>
      <c r="J4" s="223"/>
      <c r="K4" s="223" t="s">
        <v>310</v>
      </c>
      <c r="L4" s="223"/>
      <c r="M4" s="223"/>
      <c r="N4" s="223"/>
      <c r="O4" s="60"/>
    </row>
    <row r="5" spans="1:15" ht="15">
      <c r="A5" s="222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60"/>
    </row>
    <row r="6" spans="1:15" ht="16.5">
      <c r="A6" s="222"/>
      <c r="B6" s="222"/>
      <c r="C6" s="61" t="s">
        <v>311</v>
      </c>
      <c r="D6" s="61" t="s">
        <v>312</v>
      </c>
      <c r="E6" s="61" t="s">
        <v>313</v>
      </c>
      <c r="F6" s="223"/>
      <c r="G6" s="61" t="s">
        <v>314</v>
      </c>
      <c r="H6" s="61" t="s">
        <v>315</v>
      </c>
      <c r="I6" s="61" t="s">
        <v>316</v>
      </c>
      <c r="J6" s="61" t="s">
        <v>317</v>
      </c>
      <c r="K6" s="61" t="s">
        <v>318</v>
      </c>
      <c r="L6" s="61" t="s">
        <v>319</v>
      </c>
      <c r="M6" s="61" t="s">
        <v>320</v>
      </c>
      <c r="N6" s="61" t="s">
        <v>321</v>
      </c>
      <c r="O6" s="60"/>
    </row>
    <row r="7" spans="1:15" ht="15">
      <c r="A7" s="216" t="s">
        <v>322</v>
      </c>
      <c r="B7" s="216"/>
      <c r="C7" s="62">
        <v>0.4</v>
      </c>
      <c r="D7" s="62">
        <v>0.4</v>
      </c>
      <c r="E7" s="62">
        <v>9.8000000000000007</v>
      </c>
      <c r="F7" s="63">
        <v>44.4</v>
      </c>
      <c r="G7" s="61">
        <v>0.03</v>
      </c>
      <c r="H7" s="61">
        <v>10</v>
      </c>
      <c r="I7" s="61">
        <v>0</v>
      </c>
      <c r="J7" s="61">
        <v>0.2</v>
      </c>
      <c r="K7" s="61">
        <v>16</v>
      </c>
      <c r="L7" s="61">
        <v>11</v>
      </c>
      <c r="M7" s="61">
        <v>9</v>
      </c>
      <c r="N7" s="61">
        <v>2.2000000000000002</v>
      </c>
      <c r="O7" s="64"/>
    </row>
    <row r="8" spans="1:15" ht="15">
      <c r="A8" s="218" t="s">
        <v>323</v>
      </c>
      <c r="B8" s="218"/>
      <c r="C8" s="62">
        <v>0.4</v>
      </c>
      <c r="D8" s="62">
        <v>0.31</v>
      </c>
      <c r="E8" s="62">
        <v>10.31</v>
      </c>
      <c r="F8" s="65">
        <v>45.5</v>
      </c>
      <c r="G8" s="61">
        <v>0.02</v>
      </c>
      <c r="H8" s="61">
        <v>5</v>
      </c>
      <c r="I8" s="61">
        <v>0</v>
      </c>
      <c r="J8" s="61">
        <v>0.4</v>
      </c>
      <c r="K8" s="61">
        <v>19</v>
      </c>
      <c r="L8" s="61">
        <v>16</v>
      </c>
      <c r="M8" s="61">
        <v>12</v>
      </c>
      <c r="N8" s="61">
        <v>2.2999999999999998</v>
      </c>
      <c r="O8" s="60"/>
    </row>
    <row r="9" spans="1:15" ht="15">
      <c r="A9" s="218" t="s">
        <v>324</v>
      </c>
      <c r="B9" s="218"/>
      <c r="C9" s="61">
        <v>0.9</v>
      </c>
      <c r="D9" s="61">
        <v>0.2</v>
      </c>
      <c r="E9" s="61">
        <v>8.1</v>
      </c>
      <c r="F9" s="66">
        <v>43</v>
      </c>
      <c r="G9" s="61">
        <v>0.04</v>
      </c>
      <c r="H9" s="61">
        <v>60</v>
      </c>
      <c r="I9" s="61">
        <v>0</v>
      </c>
      <c r="J9" s="61">
        <v>0.2</v>
      </c>
      <c r="K9" s="61">
        <v>34</v>
      </c>
      <c r="L9" s="61">
        <v>23</v>
      </c>
      <c r="M9" s="61">
        <v>13</v>
      </c>
      <c r="N9" s="61">
        <v>0.3</v>
      </c>
      <c r="O9" s="60"/>
    </row>
    <row r="10" spans="1:15" ht="15">
      <c r="A10" s="218" t="s">
        <v>325</v>
      </c>
      <c r="B10" s="218"/>
      <c r="C10" s="61">
        <v>0.8</v>
      </c>
      <c r="D10" s="61">
        <v>0.2</v>
      </c>
      <c r="E10" s="61">
        <v>7.5</v>
      </c>
      <c r="F10" s="66">
        <v>38</v>
      </c>
      <c r="G10" s="61">
        <v>0.06</v>
      </c>
      <c r="H10" s="61">
        <v>38</v>
      </c>
      <c r="I10" s="61">
        <v>0</v>
      </c>
      <c r="J10" s="61">
        <v>0.2</v>
      </c>
      <c r="K10" s="61">
        <v>35</v>
      </c>
      <c r="L10" s="61">
        <v>17</v>
      </c>
      <c r="M10" s="61">
        <v>11</v>
      </c>
      <c r="N10" s="61">
        <v>0.1</v>
      </c>
      <c r="O10" s="60"/>
    </row>
    <row r="11" spans="1:15" ht="15">
      <c r="A11" s="218" t="s">
        <v>326</v>
      </c>
      <c r="B11" s="218"/>
      <c r="C11" s="61">
        <v>1.5</v>
      </c>
      <c r="D11" s="61">
        <v>0.5</v>
      </c>
      <c r="E11" s="61">
        <v>21</v>
      </c>
      <c r="F11" s="66">
        <v>96</v>
      </c>
      <c r="G11" s="61">
        <v>0.04</v>
      </c>
      <c r="H11" s="61">
        <v>10</v>
      </c>
      <c r="I11" s="61">
        <v>0</v>
      </c>
      <c r="J11" s="61">
        <v>0.4</v>
      </c>
      <c r="K11" s="61">
        <v>8</v>
      </c>
      <c r="L11" s="61">
        <v>28</v>
      </c>
      <c r="M11" s="61">
        <v>42</v>
      </c>
      <c r="N11" s="61">
        <v>0.6</v>
      </c>
      <c r="O11" s="60"/>
    </row>
    <row r="12" spans="1:15" ht="15">
      <c r="A12" s="218" t="s">
        <v>327</v>
      </c>
      <c r="B12" s="218"/>
      <c r="C12" s="61">
        <v>0.8</v>
      </c>
      <c r="D12" s="61">
        <v>0.3</v>
      </c>
      <c r="E12" s="61">
        <v>9.6</v>
      </c>
      <c r="F12" s="66">
        <v>49</v>
      </c>
      <c r="G12" s="61">
        <v>0.06</v>
      </c>
      <c r="H12" s="61">
        <v>10</v>
      </c>
      <c r="I12" s="61">
        <v>0</v>
      </c>
      <c r="J12" s="61">
        <v>0.6</v>
      </c>
      <c r="K12" s="61">
        <v>20</v>
      </c>
      <c r="L12" s="61">
        <v>20</v>
      </c>
      <c r="M12" s="61">
        <v>9</v>
      </c>
      <c r="N12" s="61">
        <v>0.5</v>
      </c>
      <c r="O12" s="60"/>
    </row>
    <row r="13" spans="1:15" ht="15">
      <c r="A13" s="217" t="s">
        <v>328</v>
      </c>
      <c r="B13" s="217"/>
      <c r="C13" s="61">
        <v>0.6</v>
      </c>
      <c r="D13" s="61">
        <v>0.6</v>
      </c>
      <c r="E13" s="61">
        <v>15.4</v>
      </c>
      <c r="F13" s="66">
        <v>72</v>
      </c>
      <c r="G13" s="61">
        <v>0.05</v>
      </c>
      <c r="H13" s="61">
        <v>6</v>
      </c>
      <c r="I13" s="61">
        <v>0</v>
      </c>
      <c r="J13" s="61">
        <v>0.4</v>
      </c>
      <c r="K13" s="61">
        <v>30</v>
      </c>
      <c r="L13" s="61">
        <v>22</v>
      </c>
      <c r="M13" s="61">
        <v>17</v>
      </c>
      <c r="N13" s="61">
        <v>0.6</v>
      </c>
      <c r="O13" s="58"/>
    </row>
    <row r="14" spans="1:15" ht="15">
      <c r="A14" s="217" t="s">
        <v>329</v>
      </c>
      <c r="B14" s="217"/>
      <c r="C14" s="61">
        <v>0.8</v>
      </c>
      <c r="D14" s="61">
        <v>0.4</v>
      </c>
      <c r="E14" s="61">
        <v>7.5</v>
      </c>
      <c r="F14" s="66">
        <v>41</v>
      </c>
      <c r="G14" s="61">
        <v>0.03</v>
      </c>
      <c r="H14" s="61">
        <v>60</v>
      </c>
      <c r="I14" s="61">
        <v>0</v>
      </c>
      <c r="J14" s="61">
        <v>0.5</v>
      </c>
      <c r="K14" s="61">
        <v>40</v>
      </c>
      <c r="L14" s="61">
        <v>23</v>
      </c>
      <c r="M14" s="61">
        <v>18</v>
      </c>
      <c r="N14" s="61">
        <v>1.2</v>
      </c>
      <c r="O14" s="58"/>
    </row>
    <row r="15" spans="1:15" ht="15">
      <c r="A15" s="216" t="s">
        <v>330</v>
      </c>
      <c r="B15" s="216"/>
      <c r="C15" s="61">
        <v>0.8</v>
      </c>
      <c r="D15" s="61">
        <v>0.2</v>
      </c>
      <c r="E15" s="61">
        <v>10.6</v>
      </c>
      <c r="F15" s="66">
        <v>52</v>
      </c>
      <c r="G15" s="61">
        <v>0.03</v>
      </c>
      <c r="H15" s="61">
        <v>15</v>
      </c>
      <c r="I15" s="61">
        <v>0</v>
      </c>
      <c r="J15" s="61">
        <v>0.3</v>
      </c>
      <c r="K15" s="61">
        <v>37</v>
      </c>
      <c r="L15" s="61">
        <v>30</v>
      </c>
      <c r="M15" s="61">
        <v>26</v>
      </c>
      <c r="N15" s="61">
        <v>0.5</v>
      </c>
      <c r="O15" s="60"/>
    </row>
    <row r="16" spans="1:15" ht="15">
      <c r="A16" s="216" t="s">
        <v>331</v>
      </c>
      <c r="B16" s="216"/>
      <c r="C16" s="61">
        <v>1.1000000000000001</v>
      </c>
      <c r="D16" s="61">
        <v>0.4</v>
      </c>
      <c r="E16" s="61">
        <v>10.6</v>
      </c>
      <c r="F16" s="66">
        <v>52</v>
      </c>
      <c r="G16" s="61">
        <v>0.01</v>
      </c>
      <c r="H16" s="61">
        <v>15</v>
      </c>
      <c r="I16" s="61">
        <v>0</v>
      </c>
      <c r="J16" s="61">
        <v>0.3</v>
      </c>
      <c r="K16" s="61">
        <v>33</v>
      </c>
      <c r="L16" s="61">
        <v>28</v>
      </c>
      <c r="M16" s="61">
        <v>24</v>
      </c>
      <c r="N16" s="61">
        <v>1.8</v>
      </c>
      <c r="O16" s="64"/>
    </row>
    <row r="17" spans="1:14" ht="15">
      <c r="A17" s="217" t="s">
        <v>332</v>
      </c>
      <c r="B17" s="217"/>
      <c r="C17" s="61">
        <v>0.2</v>
      </c>
      <c r="D17" s="61">
        <v>0.1</v>
      </c>
      <c r="E17" s="61">
        <v>7.9</v>
      </c>
      <c r="F17" s="66">
        <v>34</v>
      </c>
      <c r="G17" s="61">
        <v>0.02</v>
      </c>
      <c r="H17" s="61">
        <v>13</v>
      </c>
      <c r="I17" s="61">
        <v>0</v>
      </c>
      <c r="J17" s="61">
        <v>0.3</v>
      </c>
      <c r="K17" s="61">
        <v>27</v>
      </c>
      <c r="L17" s="61">
        <v>25</v>
      </c>
      <c r="M17" s="61">
        <v>21</v>
      </c>
      <c r="N17" s="61">
        <v>1.9</v>
      </c>
    </row>
    <row r="18" spans="1:14" ht="15">
      <c r="A18" s="216" t="s">
        <v>333</v>
      </c>
      <c r="B18" s="216"/>
      <c r="C18" s="61">
        <v>0.9</v>
      </c>
      <c r="D18" s="61">
        <v>0.1</v>
      </c>
      <c r="E18" s="61">
        <v>9</v>
      </c>
      <c r="F18" s="66">
        <v>44</v>
      </c>
      <c r="G18" s="61">
        <v>0.03</v>
      </c>
      <c r="H18" s="61">
        <v>10</v>
      </c>
      <c r="I18" s="61">
        <v>0</v>
      </c>
      <c r="J18" s="61">
        <v>1.1000000000000001</v>
      </c>
      <c r="K18" s="61">
        <v>28</v>
      </c>
      <c r="L18" s="61">
        <v>26</v>
      </c>
      <c r="M18" s="61">
        <v>8</v>
      </c>
      <c r="N18" s="61">
        <v>0.7</v>
      </c>
    </row>
    <row r="19" spans="1:14" ht="15">
      <c r="A19" s="216" t="s">
        <v>334</v>
      </c>
      <c r="B19" s="216"/>
      <c r="C19" s="61">
        <v>0.9</v>
      </c>
      <c r="D19" s="61">
        <v>0.1</v>
      </c>
      <c r="E19" s="61">
        <v>9.5</v>
      </c>
      <c r="F19" s="66">
        <v>45</v>
      </c>
      <c r="G19" s="61">
        <v>0.04</v>
      </c>
      <c r="H19" s="61">
        <v>10</v>
      </c>
      <c r="I19" s="61">
        <v>0</v>
      </c>
      <c r="J19" s="61">
        <v>1.1000000000000001</v>
      </c>
      <c r="K19" s="61">
        <v>20</v>
      </c>
      <c r="L19" s="61">
        <v>34</v>
      </c>
      <c r="M19" s="61">
        <v>16</v>
      </c>
      <c r="N19" s="61">
        <v>0.6</v>
      </c>
    </row>
  </sheetData>
  <mergeCells count="21">
    <mergeCell ref="A12:B12"/>
    <mergeCell ref="K1:N1"/>
    <mergeCell ref="A2:N2"/>
    <mergeCell ref="A3:B3"/>
    <mergeCell ref="A4:B6"/>
    <mergeCell ref="C4:E5"/>
    <mergeCell ref="F4:F6"/>
    <mergeCell ref="G4:J5"/>
    <mergeCell ref="K4:N5"/>
    <mergeCell ref="A7:B7"/>
    <mergeCell ref="A8:B8"/>
    <mergeCell ref="A9:B9"/>
    <mergeCell ref="A10:B10"/>
    <mergeCell ref="A11:B11"/>
    <mergeCell ref="A19:B19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ЦМ с витаминами</vt:lpstr>
      <vt:lpstr>ЦМ по САНПИН</vt:lpstr>
      <vt:lpstr>ЗАВТРАКИ</vt:lpstr>
      <vt:lpstr>ОБЕДЫ</vt:lpstr>
      <vt:lpstr>ПОЛДНИКИ</vt:lpstr>
      <vt:lpstr>ИТОГО</vt:lpstr>
      <vt:lpstr>ТАБЛИЦА ПОВТОРОВ БЛЮД</vt:lpstr>
      <vt:lpstr>ПРИЛОЖЕНИЕ</vt:lpstr>
      <vt:lpstr>'ЦМ по САНПИН'!Область_печати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Buh17</cp:lastModifiedBy>
  <cp:lastPrinted>2025-03-25T07:32:58Z</cp:lastPrinted>
  <dcterms:created xsi:type="dcterms:W3CDTF">2025-03-24T17:17:56Z</dcterms:created>
  <dcterms:modified xsi:type="dcterms:W3CDTF">2025-03-25T07:33:04Z</dcterms:modified>
</cp:coreProperties>
</file>